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Karmen\Desktop\My document\BAGATELNA- JEDNOSTAVNA NABAVA\2021\"/>
    </mc:Choice>
  </mc:AlternateContent>
  <bookViews>
    <workbookView xWindow="0" yWindow="0" windowWidth="24000" windowHeight="10335" tabRatio="810" activeTab="4"/>
  </bookViews>
  <sheets>
    <sheet name="PRVA" sheetId="57" r:id="rId1"/>
    <sheet name="Sadržaj" sheetId="17" r:id="rId2"/>
    <sheet name="opći dio" sheetId="19" r:id="rId3"/>
    <sheet name="OPĆI UVJETI" sheetId="18" r:id="rId4"/>
    <sheet name="pripremni 1" sheetId="26" r:id="rId5"/>
    <sheet name="zemljani 2" sheetId="28" r:id="rId6"/>
    <sheet name="betonski 3" sheetId="29" r:id="rId7"/>
    <sheet name="izolacije 4" sheetId="30" r:id="rId8"/>
    <sheet name="zidarski 5" sheetId="31" r:id="rId9"/>
    <sheet name="BRAVARSKI 6" sheetId="32" r:id="rId10"/>
    <sheet name="stolarski 7" sheetId="33" r:id="rId11"/>
    <sheet name="keramika 8" sheetId="35" r:id="rId12"/>
    <sheet name="ličilaki 9." sheetId="36" r:id="rId13"/>
    <sheet name="gips 10" sheetId="34" r:id="rId14"/>
    <sheet name="parket 11" sheetId="37" r:id="rId15"/>
    <sheet name="krovopokrivački 12" sheetId="38" r:id="rId16"/>
    <sheet name="limarski 13" sheetId="39" r:id="rId17"/>
    <sheet name="fasaderski 14" sheetId="64" r:id="rId18"/>
    <sheet name="Okoliš 15" sheetId="65" r:id="rId19"/>
    <sheet name="troškovnik elektro" sheetId="67" r:id="rId20"/>
    <sheet name="Specifikacija stroj. inst." sheetId="66" r:id="rId21"/>
    <sheet name="rekapitulacija" sheetId="41" r:id="rId22"/>
  </sheets>
  <definedNames>
    <definedName name="_Regression_Int" localSheetId="19" hidden="1">1</definedName>
    <definedName name="A">'troškovnik elektro'!#REF!</definedName>
    <definedName name="ASD">'troškovnik elektro'!#REF!</definedName>
    <definedName name="ASDF">#REF!</definedName>
    <definedName name="Excel_BuiltIn_Print_Area_1">#REF!</definedName>
    <definedName name="Excel_BuiltIn_Print_Area_1_1">#REF!</definedName>
    <definedName name="g">'troškovnik elektro'!#REF!</definedName>
    <definedName name="_xlnm.Print_Titles" localSheetId="20">'Specifikacija stroj. inst.'!$5:$5</definedName>
    <definedName name="OLE_LINK1" localSheetId="20">'Specifikacija stroj. inst.'!#REF!</definedName>
    <definedName name="OLE_LINK2" localSheetId="3">'OPĆI UVJETI'!$A$2</definedName>
    <definedName name="OLE_LINK3" localSheetId="3">'OPĆI UVJETI'!$A$21</definedName>
    <definedName name="OLE_LINK3" localSheetId="20">'Specifikacija stroj. inst.'!#REF!</definedName>
    <definedName name="OLE_LINK4" localSheetId="3">'OPĆI UVJETI'!$A$42</definedName>
    <definedName name="OLE_LINK5" localSheetId="20">'Specifikacija stroj. inst.'!#REF!</definedName>
    <definedName name="OLE_LINK7" localSheetId="20">'Specifikacija stroj. inst.'!#REF!</definedName>
    <definedName name="_xlnm.Print_Area" localSheetId="17">'fasaderski 14'!$A$1:$F$11</definedName>
    <definedName name="_xlnm.Print_Area" localSheetId="20">'Specifikacija stroj. inst.'!$A$1:$F$209</definedName>
    <definedName name="_xlnm.Print_Area" localSheetId="19">'troškovnik elektro'!$A$1:$F$213</definedName>
    <definedName name="posteljica">#REF!</definedName>
    <definedName name="Print_Area_MI">#REF!</definedName>
    <definedName name="tekuci" localSheetId="20">'Specifikacija stroj. inst.'!#REF!</definedName>
  </definedNames>
  <calcPr calcId="181029"/>
</workbook>
</file>

<file path=xl/calcChain.xml><?xml version="1.0" encoding="utf-8"?>
<calcChain xmlns="http://schemas.openxmlformats.org/spreadsheetml/2006/main">
  <c r="F5" i="33" l="1"/>
  <c r="F7" i="33"/>
  <c r="F11" i="33"/>
  <c r="F88" i="66"/>
  <c r="F90" i="66"/>
  <c r="F92" i="66"/>
  <c r="F9" i="35"/>
  <c r="F12" i="67" l="1"/>
  <c r="F27" i="67"/>
  <c r="F29" i="67"/>
  <c r="F33" i="67" s="1"/>
  <c r="D180" i="67" s="1"/>
  <c r="F38" i="67"/>
  <c r="F76" i="67" s="1"/>
  <c r="D182" i="67" s="1"/>
  <c r="A40" i="67"/>
  <c r="A42" i="67" s="1"/>
  <c r="A44" i="67" s="1"/>
  <c r="F40" i="67"/>
  <c r="F42" i="67"/>
  <c r="F44" i="67"/>
  <c r="F46" i="67"/>
  <c r="F48" i="67"/>
  <c r="F50" i="67"/>
  <c r="F52" i="67"/>
  <c r="F54" i="67"/>
  <c r="F56" i="67"/>
  <c r="F58" i="67"/>
  <c r="F60" i="67"/>
  <c r="A62" i="67"/>
  <c r="F62" i="67"/>
  <c r="A64" i="67"/>
  <c r="A66" i="67" s="1"/>
  <c r="F64" i="67"/>
  <c r="F66" i="67"/>
  <c r="F68" i="67"/>
  <c r="F69" i="67"/>
  <c r="A71" i="67"/>
  <c r="F71" i="67"/>
  <c r="A73" i="67"/>
  <c r="F73" i="67"/>
  <c r="F81" i="67"/>
  <c r="F83" i="67"/>
  <c r="F85" i="67"/>
  <c r="F87" i="67"/>
  <c r="F89" i="67"/>
  <c r="F96" i="67"/>
  <c r="A98" i="67"/>
  <c r="F98" i="67"/>
  <c r="A100" i="67"/>
  <c r="A102" i="67" s="1"/>
  <c r="A104" i="67" s="1"/>
  <c r="A106" i="67" s="1"/>
  <c r="A108" i="67" s="1"/>
  <c r="A110" i="67" s="1"/>
  <c r="F100" i="67"/>
  <c r="F102" i="67"/>
  <c r="F104" i="67"/>
  <c r="F106" i="67"/>
  <c r="F108" i="67"/>
  <c r="F110" i="67"/>
  <c r="F112" i="67"/>
  <c r="F114" i="67"/>
  <c r="F122" i="67"/>
  <c r="F124" i="67"/>
  <c r="F126" i="67"/>
  <c r="F138" i="67"/>
  <c r="A140" i="67"/>
  <c r="F140" i="67"/>
  <c r="A142" i="67"/>
  <c r="F142" i="67"/>
  <c r="A144" i="67"/>
  <c r="A146" i="67" s="1"/>
  <c r="A148" i="67" s="1"/>
  <c r="F144" i="67"/>
  <c r="F146" i="67"/>
  <c r="F148" i="67"/>
  <c r="F157" i="67"/>
  <c r="A159" i="67"/>
  <c r="F159" i="67"/>
  <c r="A161" i="67"/>
  <c r="F161" i="67"/>
  <c r="A163" i="67"/>
  <c r="F163" i="67"/>
  <c r="F165" i="67"/>
  <c r="F168" i="67"/>
  <c r="F172" i="67"/>
  <c r="B180" i="67"/>
  <c r="B182" i="67"/>
  <c r="B184" i="67"/>
  <c r="B186" i="67"/>
  <c r="B188" i="67"/>
  <c r="B190" i="67"/>
  <c r="B192" i="67"/>
  <c r="F174" i="67" l="1"/>
  <c r="D192" i="67" s="1"/>
  <c r="F152" i="67"/>
  <c r="D190" i="67" s="1"/>
  <c r="F128" i="67"/>
  <c r="D188" i="67" s="1"/>
  <c r="F116" i="67"/>
  <c r="D186" i="67" s="1"/>
  <c r="D194" i="67" s="1"/>
  <c r="F91" i="67"/>
  <c r="D184" i="67" s="1"/>
  <c r="D7" i="64"/>
  <c r="D9" i="64"/>
  <c r="F9" i="64"/>
  <c r="D195" i="67" l="1"/>
  <c r="D196" i="67"/>
  <c r="F168" i="66"/>
  <c r="F164" i="66"/>
  <c r="F162" i="66"/>
  <c r="F159" i="66"/>
  <c r="F156" i="66"/>
  <c r="F152" i="66"/>
  <c r="F148" i="66"/>
  <c r="F144" i="66"/>
  <c r="F111" i="66"/>
  <c r="F108" i="66"/>
  <c r="F105" i="66"/>
  <c r="F103" i="66"/>
  <c r="F102" i="66"/>
  <c r="F171" i="66" s="1"/>
  <c r="F182" i="66" s="1"/>
  <c r="F86" i="66"/>
  <c r="D85" i="66"/>
  <c r="F85" i="66" s="1"/>
  <c r="F82" i="66"/>
  <c r="F80" i="66"/>
  <c r="F78" i="66"/>
  <c r="F76" i="66"/>
  <c r="F74" i="66"/>
  <c r="F71" i="66"/>
  <c r="F70" i="66"/>
  <c r="F67" i="66"/>
  <c r="F64" i="66"/>
  <c r="F60" i="66"/>
  <c r="F52" i="66"/>
  <c r="F50" i="66"/>
  <c r="F47" i="66"/>
  <c r="F46" i="66"/>
  <c r="F45" i="66"/>
  <c r="F42" i="66"/>
  <c r="F39" i="66"/>
  <c r="F36" i="66"/>
  <c r="F33" i="66"/>
  <c r="F31" i="66"/>
  <c r="F28" i="66"/>
  <c r="F27" i="66"/>
  <c r="F24" i="66"/>
  <c r="F21" i="66"/>
  <c r="F18" i="66"/>
  <c r="F17" i="66"/>
  <c r="F14" i="66"/>
  <c r="F11" i="66"/>
  <c r="F54" i="66" l="1"/>
  <c r="F176" i="66" s="1"/>
  <c r="F95" i="66"/>
  <c r="F179" i="66" s="1"/>
  <c r="F185" i="66" s="1"/>
  <c r="F18" i="65"/>
  <c r="F12" i="65"/>
  <c r="F21" i="65" s="1"/>
  <c r="F18" i="41" s="1"/>
  <c r="F7" i="64"/>
  <c r="F5" i="64"/>
  <c r="D5" i="64"/>
  <c r="F188" i="66" l="1"/>
  <c r="F191" i="66" s="1"/>
  <c r="F11" i="64"/>
  <c r="F17" i="41" s="1"/>
  <c r="F9" i="38" l="1"/>
  <c r="D5" i="38"/>
  <c r="F21" i="38"/>
  <c r="F18" i="38"/>
  <c r="F17" i="38"/>
  <c r="F16" i="38"/>
  <c r="F11" i="38"/>
  <c r="D7" i="38"/>
  <c r="F7" i="38" l="1"/>
  <c r="D13" i="38"/>
  <c r="F13" i="38" s="1"/>
  <c r="F23" i="38"/>
  <c r="F22" i="38"/>
  <c r="F15" i="38"/>
  <c r="F5" i="38"/>
  <c r="F25" i="38" l="1"/>
  <c r="D7" i="37"/>
  <c r="D6" i="37"/>
  <c r="D15" i="36"/>
  <c r="F15" i="36" s="1"/>
  <c r="D13" i="36"/>
  <c r="F13" i="36" s="1"/>
  <c r="D7" i="36"/>
  <c r="D9" i="36" s="1"/>
  <c r="F7" i="36"/>
  <c r="D5" i="36" l="1"/>
  <c r="F34" i="26"/>
  <c r="D9" i="35"/>
  <c r="D5" i="35"/>
  <c r="D7" i="35"/>
  <c r="F9" i="32"/>
  <c r="F10" i="32"/>
  <c r="F32" i="26"/>
  <c r="F5" i="36" l="1"/>
  <c r="D11" i="36"/>
  <c r="D13" i="31"/>
  <c r="D11" i="31"/>
  <c r="D7" i="31"/>
  <c r="D9" i="31" s="1"/>
  <c r="D6" i="31"/>
  <c r="D26" i="29"/>
  <c r="D24" i="29"/>
  <c r="D21" i="29"/>
  <c r="D20" i="29"/>
  <c r="D19" i="29"/>
  <c r="D16" i="29"/>
  <c r="D15" i="29"/>
  <c r="D14" i="29"/>
  <c r="D6" i="29"/>
  <c r="D11" i="29"/>
  <c r="D10" i="29"/>
  <c r="D9" i="29"/>
  <c r="D7" i="28"/>
  <c r="F30" i="26"/>
  <c r="F15" i="31"/>
  <c r="F17" i="31"/>
  <c r="F30" i="29" l="1"/>
  <c r="D19" i="31"/>
  <c r="F11" i="31"/>
  <c r="F13" i="31"/>
  <c r="F7" i="31" l="1"/>
  <c r="D25" i="29"/>
  <c r="F26" i="29"/>
  <c r="F25" i="29"/>
  <c r="F24" i="29"/>
  <c r="F21" i="29"/>
  <c r="F16" i="29"/>
  <c r="F11" i="29"/>
  <c r="F6" i="29"/>
  <c r="D5" i="29"/>
  <c r="D10" i="28"/>
  <c r="D12" i="28"/>
  <c r="D5" i="28"/>
  <c r="D32" i="29" l="1"/>
  <c r="F32" i="29" s="1"/>
  <c r="F15" i="26"/>
  <c r="D26" i="26"/>
  <c r="F26" i="26" s="1"/>
  <c r="D25" i="26"/>
  <c r="F25" i="26" s="1"/>
  <c r="D24" i="26"/>
  <c r="D21" i="26"/>
  <c r="F21" i="26" s="1"/>
  <c r="F19" i="26"/>
  <c r="F24" i="26"/>
  <c r="F28" i="26"/>
  <c r="F36" i="26"/>
  <c r="F18" i="26"/>
  <c r="F8" i="39" l="1"/>
  <c r="F6" i="39"/>
  <c r="F8" i="37"/>
  <c r="F27" i="31"/>
  <c r="F26" i="31"/>
  <c r="F12" i="28" l="1"/>
  <c r="F10" i="41" l="1"/>
  <c r="A14" i="41"/>
  <c r="F11" i="36" l="1"/>
  <c r="F7" i="35"/>
  <c r="F5" i="35"/>
  <c r="F12" i="35" l="1"/>
  <c r="F11" i="41" s="1"/>
  <c r="F15" i="41"/>
  <c r="F9" i="36"/>
  <c r="F17" i="36" s="1"/>
  <c r="F12" i="41" l="1"/>
  <c r="F10" i="39"/>
  <c r="F16" i="41" s="1"/>
  <c r="F7" i="37"/>
  <c r="F6" i="37"/>
  <c r="F9" i="37" l="1"/>
  <c r="F14" i="41" s="1"/>
  <c r="F5" i="34"/>
  <c r="F7" i="34" s="1"/>
  <c r="F13" i="41" s="1"/>
  <c r="F8" i="32" l="1"/>
  <c r="F7" i="32"/>
  <c r="F13" i="32" l="1"/>
  <c r="F16" i="32" s="1"/>
  <c r="F9" i="41" s="1"/>
  <c r="F19" i="31" l="1"/>
  <c r="F9" i="31"/>
  <c r="F6" i="31"/>
  <c r="F21" i="31"/>
  <c r="F23" i="31" l="1"/>
  <c r="F28" i="31" s="1"/>
  <c r="F20" i="29" l="1"/>
  <c r="F15" i="29"/>
  <c r="F10" i="29"/>
  <c r="F9" i="29"/>
  <c r="F5" i="29"/>
  <c r="F19" i="29"/>
  <c r="F10" i="28"/>
  <c r="F7" i="28"/>
  <c r="F5" i="28"/>
  <c r="F14" i="28" l="1"/>
  <c r="F5" i="41" s="1"/>
  <c r="F5" i="30"/>
  <c r="F28" i="29"/>
  <c r="F14" i="29"/>
  <c r="F35" i="29" l="1"/>
  <c r="F6" i="41" s="1"/>
  <c r="F7" i="30"/>
  <c r="F9" i="30" l="1"/>
  <c r="F7" i="41" s="1"/>
  <c r="F9" i="26" l="1"/>
  <c r="F11" i="26"/>
  <c r="F13" i="26" l="1"/>
  <c r="F38" i="26" s="1"/>
  <c r="F8" i="41"/>
  <c r="F4" i="41" l="1"/>
  <c r="F21" i="41" s="1"/>
  <c r="F22" i="41" l="1"/>
  <c r="F23" i="41" s="1"/>
</calcChain>
</file>

<file path=xl/sharedStrings.xml><?xml version="1.0" encoding="utf-8"?>
<sst xmlns="http://schemas.openxmlformats.org/spreadsheetml/2006/main" count="894" uniqueCount="536">
  <si>
    <t>građenje, projektiranje i nadzor nad gradnjom</t>
  </si>
  <si>
    <t>Koprivnica, A.Starčevića 16a, tel. 048/492-994</t>
  </si>
  <si>
    <t xml:space="preserve">                                             </t>
  </si>
  <si>
    <t xml:space="preserve">                                            fax. 048/492-994</t>
  </si>
  <si>
    <t xml:space="preserve"> </t>
  </si>
  <si>
    <t>PROJEKTANTSKI TROŠKOVNIK</t>
  </si>
  <si>
    <t>Izradio:</t>
  </si>
  <si>
    <t>Vedran Petrović, dipl.ing.građ.</t>
  </si>
  <si>
    <t>PETGRAD d.o.o.</t>
  </si>
  <si>
    <t>Direktor: Vedran Petrović, dipl.ing.građ.</t>
  </si>
  <si>
    <t xml:space="preserve">INVESTITOR: </t>
  </si>
  <si>
    <t>GRAĐEVINA:</t>
  </si>
  <si>
    <t xml:space="preserve">LOKACIJA: </t>
  </si>
  <si>
    <t>OIB :</t>
  </si>
  <si>
    <t>SADRŽAJ</t>
  </si>
  <si>
    <t>Opći prilozi troškovniku</t>
  </si>
  <si>
    <t>• Registracija poduzeća</t>
  </si>
  <si>
    <t>• Rješenje o upisu u Imenik ovlaštenih inženjera građevinarstva</t>
  </si>
  <si>
    <t>• Opći uvjeti</t>
  </si>
  <si>
    <t>TEKSTUALNI DIO</t>
  </si>
  <si>
    <t xml:space="preserve"> Registracija poduzeća</t>
  </si>
  <si>
    <t>Rješenje o upisu u Imenik ovlaštenih inženjera građevinarstva</t>
  </si>
  <si>
    <t>• Troškovnik građevinsko-obrtničkih radova</t>
  </si>
  <si>
    <t>OPĆI UVJETI</t>
  </si>
  <si>
    <t>kom</t>
  </si>
  <si>
    <t>broj stavke</t>
  </si>
  <si>
    <t>opis stavke</t>
  </si>
  <si>
    <t>jm</t>
  </si>
  <si>
    <t>količina</t>
  </si>
  <si>
    <t>jedinična cijena (kn)</t>
  </si>
  <si>
    <t xml:space="preserve">iznos stavke </t>
  </si>
  <si>
    <t>iznos stavke</t>
  </si>
  <si>
    <t>1.00.</t>
  </si>
  <si>
    <t>1.01.</t>
  </si>
  <si>
    <t>1.02.</t>
  </si>
  <si>
    <t>Postava tabli upozorenja i obavijesti prema pozitivnim zakonima RH.</t>
  </si>
  <si>
    <t>1.03.</t>
  </si>
  <si>
    <t>pripremni radovi ukupno :</t>
  </si>
  <si>
    <t xml:space="preserve">Ovi opći uvjeti su sastavni dio troškovnika, i u svemu ih se treba pridržavati, osim ako u stavci troškovnika to nije drugačije navedeno.
Prije izrade ponude izvoditelj može pregledati lokaciju budućeg gradilišta, radi ocjene uvjeta za organizaciju gradilišta i organizaciju izvedbe radova.
 Ovaj troškovnik je napravljen na temelju glavnog projekta.
 Ponuda mora biti izrađena na temelju danih podloga, kompletna i usuglašena s projektom.
Izvođač je dužan prije početka radova proučiti projektnu dokumentaciju i o svim eventualnim primjedbama i uočenim nedostacima obavijestiti investitora odnosno projektanta i/ili nadzornog inženjera pismenim putem.Osim toga, izvođač je obvezan pridržavati se uputa projektanta/nadzora u svim pitanjima koja se odnose na izbor i obradu materijala i način izvedbe pojedinih detalja, ukoliko to nije već detaljno opisano troškovnikom, a naročito u slučajevima kada se zahtjeva izvedba van propisanih standarda.
 U slučaju da opis pojedine stavke nije dovoljno jasan, mjerodavna je samo uputa i tumačenje  projektanta/nadzora. O tome se izvođač treba informirati već prilikom sastavljanja jedinične  cijene. Sve eventualne nejasnoće izvođač treba riješiti s Investitorom prije   davanja ponude,   jer se naknadni zahtjevi neće uvažiti.
Sav materijal koji se upotrebljava mora odgovarati Hrvatskim standardima i propisanoj kvaliteti.
Za sve elemente koji se ugrađuju potrebna je izmjera na objektu. Po donošenju materijala na gradilište, uz poziv izvoditelja, pregled materijala obavit će nadzorni inženjer i njegovo stanje konstatirati u građevinskom dnevniku (odgovara li predmetni materijal standardima i projektu). Zabranjena je upotreba materijala - osnovnog ili pomoćnog, koji nije predviđen opisom, nacrtima. detaljima, osim ukoliko nije dogovorno utvrđeno sa Investitorom i projektantom ili nadzornim inženjerom.
Ukoliko izvođač ipak izvede radove na neodgovarajući način i od neodgovarajućih materijala, dužan je na svoj trošak izvesti iste od materijala tražene kvalitete i na opisan način, uz prethodno otklanjanje nekvalitetnih radova.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to na svoj trošak uključivo i odvoz sveg otpadnog materijala na ovlašenu deponiju ili opreme s gradilišta.
Cijene pojedinih radova moraju sadržavati sve elemente koji određuju cijenu gotovog proizvoda, a u skladu sa odredbama troškovnika. Ako u opisu stavke nije navedeno, svaka stavka iz troškovnika sadrži nabavu, dopremu i ugradnju/montažu materijala/opreme, te sav rad , materijal I pomočne skele I sl. potreban za izvršenje stavke.
Ako izvođač sumnja u valjanost ili kvalitetu nekog propisanog materijala i drži da za takvu izvedbu ne bi mogao preuzeti odgovornost, dužan je o tome obavijestiti investitora i nadzornog inženjera ili projektanta s obrazloženjem i dokumentacijom pisanim putem . Konačnu odluku donosi projektant u suglasnosti s nadzornim inženjerom i investitorom , nakon proučenog prijedloga izvođača.
Sve radove izvoditelj treba izvesti u skladu sa opisima iz troškovnika, nacrtima i detaljima izvedbe, te važećim standardima i tehničkim uvjetima za odgovarajuću vrstu radova obračunati u skladu sa važećim građevinskim normama. Ukoliko građevinske norme ne postoje za istu vrstu radova, treba se služiti tehničkim uvjetima za izvođenje odgovarajućih radova.
U slučaju nesuglasica između građevinskih normi i tehničkih uvjeta, važeći su uvjeti obračuna i rada iz građevinskih normi.
Pri radu treba obavezno primjenjivati sve potrebne mjere zaštite na radu, naročito zaštite od požara. Ukoliko nadzorni inženjer ustanovi da se izvoditelj ne pridržava pravila može mu se zabranit daljnji rad dok ga ne organizira u skladu s pravilima.
</t>
  </si>
  <si>
    <t xml:space="preserve">
Izvoditelj je također dužan ukloniti sve zaštitne i pomoćne konstrukcije u roku koji je predviđen za izvođenje radova i na svoj trošak.
Jedinična cijena sadrži sve nabrojano kod opisa pojedine grupe radova, te se na taj način vrši i obračun istih. Jedinične cijene primjenjivat će se na izvedbene količine bez obzira u kojem postotku iste odstupaju od količine u troškovniku.
U cijenu koštanja treba uključiti izradu radioničkih nacrta za sve elemente koji nisu standardne proizvodnje, prvorazrednu izvedbu, kvalitetan atestirani dopremu, ugradnju, montažu i razmještaj.
Kod izrade cijene koštanja pojedinačne stavke treba uzeti u obzir da na radilištu ne postoji ni jedan komunalni priključak (struja, voda, kanalizacija).
Ukoliko investitor odluči da se neki rad ne izvodi, izvođač nema pravo na odštetu, ako mu je investitor pravovremeno o tome dao obavijest.
Izvođać radova je dužan prije početka radova kontrolirati kote postojećeg terena. Ukoliko se pokažu eventualne nejednakosti između projekta i stanja na gradilištu, izvođač radova je dužan pravovremeno o tome obavijestiti investitora i nadzornog inženjera, te zatražiti objašnjenja.
Sve mjere u projektnoj dokumentaciji provjeriti u naravi.  Sva kontrola se vrši bez posebne naplate.
Izvođač je obvezan putem dnevnika registrirati sve izmjene i eventualna odstupanja od projekta.
Prilikom izvođenja radova, izvoditelj treba zaštititi sve susjedne plohe, dijelove konstrukcije i prethodno izvedene radove na prikladan način a u skladu sa pravilima zaštite na radu, tako da ne dođe do oštećenja gore navedenoga. Troškove zaštite treba izvoditelj uračunati u jediničnu cijenu.
Ukoliko ipak dođe do oštećenja prethodno izvedenih radova za koje je odgovoran izvoditelj ili njegov kooperant, dužan je iste o svom trošku dovesti u stanje prije oštećenja ili naručiti iste radove kod drugog izvoditelja na svoj teret. Popravak treba izvesti u primarno  određenom roku ili dogovorno.
Osim navedenih općih uvjeta, za određene grupe radova vrijede posebne opće napomene kojih se zajedno sa ovim općim uvjetima treba pridržavati.
Opći uvjeti na pojedinih grupa radova odnose se na sve stavke radova te grupe, osim ako u opisu stavke nije drugačije opisano. Ukoliko materijal u pojedinim stavkama nije naznačen ili nije dovoljno jasno preciziran u pogledu kvalitete, izvođač je dužan upotrijebiti prvoklasni materijal.
Jediničnom cijenom treba obuhvatiti sve elemente navedene kako slijedi:
a) Materijal
Pod cijenom materijala podrazumijeva se dobavna cijena materijala koji sudjeluju u radnom procesu, kako osnovnih materijala, tako i pomoćnih. U cijenu je uključena i cijena transportnih troškova bez obzira na prijevozno sredstvo, sa svim prijenosima, utovarima i istovarima materijala, te podizanjima na mjesto ugradbe, kao i uskladištenje i čuvanje na gradilištu. U cijenu je također uključeno i davanje potrebnih uzoraka, (prema zahtjevu i odredbama zskonskih propisa i investitora ili projektanta).
b) Rad
U kalkulaciju treba uključiti sav rad, kako glavni, tako i pomoćni, te sav unutrašnji transport, kako horizontalni tako i vertikalni. Ujedno treba uključiti i rad oko zaštite  gotovih konstrukcija i dijelova objekta od štetnog atmosferskog utjecaja vrućine, hladnoće, padalina  i sličnog. Sva potrebna čišćenja nakon završetka pojedinog rada, kod svih građevinskih i obrtničkih radova treba uključiti u jedinične cijene stavki, tj. neće se posebno plaćati, kao ni završno čišćenja građevine.</t>
  </si>
  <si>
    <t>c) Izmjere
Ukoliko nije u pojedinoj stavci dan način rada, izvođač se u svemu treba pridržavati propisa HRN-a za pojedinu vrstu rada, prosječnih normi u građevinarstvu i uputa proizvođača materijala koji se upotrebljava ili ugrađuje.
d) Zimski i ljetni rad
Ukoliko je u ugovoreni termin izvršenja radova uključen i zimski, odnosno ljetni period, to se neće izvođaču priznati nikakve naknade za rad pri niskoj, odnosno visokoj temperaturi, te zaštita konstrukcija od smrzavanja, vrućine i atmosferskih nepogoda: sve to mora biti uključeno u jediničnu cijenu. Za vrijeme ljetnih, odnosno zimskih razdoblja izvođač ima štititi objekt od smrzavanja, odnosno od prebrzog sušenja uslijed visokih ljetnih temperatura.
e) Faktori
U jediničnu cijenu izvođač ima pravo faktorom obuhvatiti i slijedeće radove, koji se neće zasebno platiti, kao naknadni rad, i to:
mjere higijenske i zaštite na radu svih radnika i osoba na gradilištu kompletnu režiju gradilišta uključujući dizalice, mehanizaciju i sl
najamne troškove za posuđenu mehanizaciju, koju izvođač sam ne posjeduje, a potrebna je pri izvođenju radova
nalaganje temelja prije iskopa (nanosna skela)
sva ispitivanja materijala i ugrađenih uređaja s.a
uređenje gradilišta po završetku pojedine grupe radova, sa otklanjanjem i odvozom otpadaka i šute, ostataka građevinskog materijala, inventara, pomoćnih objekata i sl, privremena regulacija prometa, sa eventualno potrebnom rasvjetom za ceste.
Privremena rasvjeta ceste mora pružati istu razinu svjetla kao i javna rasvjeta koju zamjenjuje,
uskladištenje materijala i elemenata do njihove ugradbe, uključivo i osiguranje privremene deponije.
Nikakvi režijski sati niti posebne naplate po navedenim radovima neće se posebno priznati, jer sve ovo treba biti uključeno u jediničnu cijenu. Prema ovom uvodu, opisu stavaka i grupi radova treba sastaviti jediničnu cijenu za svaku stavku troškovnika.
f) Skele
Sve vrste radnih skela, bez obzira na visinu, ulaze u jediničnu cijenu dotičnog rada.
Skela mora biti na vrijeme postavljena, kako ne bi došlo do zastoja u radu. Pod pojmom skele podrazumijeva se i prilaz istoj, te ograda. Također, kod zemljanih radova u jediničnu cijenu ulaze razupore, te mostovi za prebacivanje kod iskopa većih dubina. Pod skelama  se podrazumijevaju prilazi i mostovi koji služe prilikom betoniranja pojedinih armiranobetonskih konstrukcija. Postavljene skele služe za izvedbu svih radova na  objektu.
g) Ostalo
U jedinične cijene stavki trebaju biti uračunati svi radovi i potrebni materijali, koji eventualno nisu posebno specificirani u samom troškovniku, a koji su (prema uzancama struke i pravilima dobrog zanata) potrebni za kvalitetan završetak rada, opisanog stavkom troškovnika.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Po završetku svih radova na objektu izvođač je dužan ukloniti privremene objekte, očistiti gradilište i sva ostala</t>
  </si>
  <si>
    <t xml:space="preserve">prekopavanja dovesti u prvobitno stanje, te o svom trošku odgovarajućim sredstvima čišćenja, pranja i sl., dovede cijelu predmetnu građevinu sa instalacijama u potpuno čisto i ispravno stanje i u tom ih stanju odražavati do predaje na korištenje.
Sva odstupanja stvarno izvedenih količina u odnosu na količine predviđene projektantskim troškovima (+ ili -) obračunati će se prema stvarno izvršenim radovima što će se  sporazumno riješiti između predstavnika izvođača i nadzornog inženjera odnosno investitora.
Ukoliko se tijekom gradnje ukaže opravdana potreba za manjim odstupanjima od troškovnika ili njegovim izmjenama, izvođač je dužan prethodno pribaviti suglasnost investitora i nadzornog inženjera.
Ako tijekom izvedbe radova dođe do promjena ili potrebe za izvedbom naknadnih i nepredviđenih radova, izvoditelj je dužan prije početka izvedbe tih radova tražiti suglasnost nadzornog inženjera putem upisa u građevinski dnevnik, te pismenim putem uz analizu cijena i od ovlaštenog predstavnika investitora.
Po prihvaćanju promjena, izvoditelj je dužan dati dopunsku ponudu na koju nadzorni inženjer daje suglasnost.
Prije odobravanja nepredviđenih radova izvoditelju je zabranjeno izvođenje tih radova.
Izvođač je obvezan putem građevinskog dnevnika registrirati sve izmjene i eventualna odstupanja od troškovnika.
Svi vantroškovnički radovi koji se neće utvrditi na gore opisani način, neće se moći priznati u obračunu.
Obračun radova vršiti će se prema stvarno izvedenim količinama radova utvrđenim putem građevinske knjige i ugovorenih jediničnih cijena, prema opisu stavaka troškovnika.
NAPOMENA: Sva potrebna ispitivanja nosivosti posteljice, pregleda geomehaničara, ugrađenog materijala, kvalitete ugrađenog beton, izrade projekta betona i dr. traženog prema projektu potrebno ukalkulirati u jedinične cijene ugrađenog materijala ili izvršenog rada.
Svi uvjeti opisani troškovnikom i programom kontrole odnose se na sve zasebne troškovnike.
Prije izvođenja svakog rada mora se izvršiti točno razmjeravanje i obilježavanje.
Rušenje, dubljenje i bušenje konstrukcije smije se vršiti samo uz suglasnost građevinskog nadzornog inženjera.
Prije početka radova izvođač mora načiniti kompletnu organizaciju gradilišta koju treba odobriti nadzorni inženjer, kako se postojeći dijelovi objekta ne bi oštetili.
Tijekom izvedbe radova neophodno je izvršiti sva kontrolna i završna mjerenja i ispitivanja na konstrukcijama i načiniti završna atestiranja.
Prilikom izvedbe radova izvoditelj treba poduzeti sve potrebne HTZ mjere i mjere za zaštitu na radu te mjere zaštite od požara.
</t>
  </si>
  <si>
    <t xml:space="preserve">Ova stavka obuhvaća i dovoz na gradilište te pravilno skladištenje sveg potrebnog  materijala koji će se koristiti kod izgradnje te saniranje svih površina koje su služile za privremeno deponiranje rastresitog materijala. </t>
  </si>
  <si>
    <t>Doprema zaštitne mreže i izrada osiguranja otvorenog rova za vrijeme izvođenja radova. Pod osiguranjem se smatra obostrano postavljanje ograde od zaštitne PVC mreže naračaste boje visine cca 1,0 m, veličine otvora cca 10 x 10 cm.</t>
  </si>
  <si>
    <t xml:space="preserve">Stavka obuhvaća i trošak pripreme građenja, odnosno izrade projekta organizacije građenja (terminski planovi građenja u obliku gantograma, razrada tehnologije građenja,...). </t>
  </si>
  <si>
    <t>Stavka obuhvaća i sve režijske troškove gradilišta, te troškove najma prostora za skladištenje materijala i najma sanitarija.</t>
  </si>
  <si>
    <t>Uređenje i opremanje gradilišta. Stavka obuhvaća dovoz, postavljanje u pogonsko stanje, korištenje, demontiranje i odvoz svih privremenih objekata za radnike, materijal,  alat, sanitarni čvor, uređaja, postrojenja, oplata, ukrućenja,  građ. strojeva i transportnih sredstava koja će se koristiti na gradilištu uključivo i ograda oko gradilišta.</t>
  </si>
  <si>
    <t>m3</t>
  </si>
  <si>
    <t>m</t>
  </si>
  <si>
    <t>m2</t>
  </si>
  <si>
    <t>kompl.</t>
  </si>
  <si>
    <t>beton</t>
  </si>
  <si>
    <t>2.00.</t>
  </si>
  <si>
    <t>ZEMLJANI RADOVI</t>
  </si>
  <si>
    <t>3.00.</t>
  </si>
  <si>
    <t>3.01.</t>
  </si>
  <si>
    <t>3.02.</t>
  </si>
  <si>
    <t>3.03.</t>
  </si>
  <si>
    <t>zemljani radovi ukupno :</t>
  </si>
  <si>
    <t>2.01.</t>
  </si>
  <si>
    <t>2.02.</t>
  </si>
  <si>
    <t>2.03.</t>
  </si>
  <si>
    <t>Nabava, doprema i razastiranje prirodnog šljunka granulacije 0 - 32  sa nabijanjem u slojevima debljine sloja do 30 cm. U cijenu stavke uračunati i : zbijanje šljunka do 80 Mpa,  fino planiranje dna temelja sa točnošču ± 1 cm. Obračun po m3 u zbitom stanju.</t>
  </si>
  <si>
    <t>4.00.</t>
  </si>
  <si>
    <t>BETONSKI I ARMIRANOBETONSKI RADOVI</t>
  </si>
  <si>
    <t>4.01.</t>
  </si>
  <si>
    <t>kg</t>
  </si>
  <si>
    <t>4.02.</t>
  </si>
  <si>
    <t>oplata</t>
  </si>
  <si>
    <t xml:space="preserve">Nabava materijala i izrada horizontalnih i vertikalnih serklaža od betona C 25/30. U cijenu uključiti nabijanje i njegu betona, i sve potrebne skele za izvođenje stavke. </t>
  </si>
  <si>
    <t>betonski i ab radovi ukupno :</t>
  </si>
  <si>
    <t>3.04.</t>
  </si>
  <si>
    <t>3.05.</t>
  </si>
  <si>
    <t>3.06.</t>
  </si>
  <si>
    <t>3.07.</t>
  </si>
  <si>
    <t>IZOLACIJE</t>
  </si>
  <si>
    <t>Nabava ma terijala i izrada hidroizolacije temeljne ploče podova .Izolaciju izvesti : hladni premaz recitolom ( utrošak materijala 0,40 kg/m2; dvostruka križno varenom fleksibilnom polimer bitumenskom trakom sa uloškom od staklenog voala, sa preklopom traka od minimum 10 cm.  Tempetaturna postojanost trake od -10°C do +80°C. Izolaciju "dignuti" 20 cm na nadtemeljne grede i ispod zidova od opeke. Obračun po m2 stvarno postavljene izolacije .</t>
  </si>
  <si>
    <t>m1</t>
  </si>
  <si>
    <t>izolaterski radovi ukupno :</t>
  </si>
  <si>
    <t>Nabava , rezanje, savijanje , vezanje i postava srednje složene armature B500B</t>
  </si>
  <si>
    <t>6.00.</t>
  </si>
  <si>
    <t>ZIDARSKI RADOVI</t>
  </si>
  <si>
    <t>6.01.</t>
  </si>
  <si>
    <t>6.02.</t>
  </si>
  <si>
    <t>Nabava ,doprema i postava vanjskih granitnih prozorskih klupčica debljine 3 cm uključivo i fugiranje spoja sa prozorom i fasadom trajnoelastičnim kitom u boji klupčice. Obračun po m postavljene kljupčice širine do 15 cm. Prije izrade mjere provjeriti na licu mjesta.</t>
  </si>
  <si>
    <t>Nabava ,doprema i postava unutarnjih granitnih prozorskih klupčica debljine 2 cm uključivo i fugiranje spoja sa prozorom i zidom trajnoelastičnim kitom u boji klupčice. Obračun po m postavljene kljupčice širine do 25 cm. Prije izrade mjere provjeriti na licu mjesta.</t>
  </si>
  <si>
    <t>zidarski radovi ukupno :</t>
  </si>
  <si>
    <t>5.00.</t>
  </si>
  <si>
    <t xml:space="preserve">  zid debljine 29 cm</t>
  </si>
  <si>
    <t>5.01.</t>
  </si>
  <si>
    <t>Nabava materijala i izrada grube i fine unutarnje žbuke zidova objekta od pcm 1:2:5. U cijenu uključiti sve potrebne skele za rad na siguran način.</t>
  </si>
  <si>
    <t>5.02.</t>
  </si>
  <si>
    <t>5.03.</t>
  </si>
  <si>
    <t>5.04.</t>
  </si>
  <si>
    <t>5.05.</t>
  </si>
  <si>
    <t>BRAVARSAKI RADOVI</t>
  </si>
  <si>
    <t>U cijenu uključiti izradu, transport do gradilišta, RAL ugradnju, sav potreban okov (uključivo kvake, cilindar brave, ključeve, ventuse za otklopna krila na visini, stoper i škare za vanjska vrata i dr.), brtvljenje, trake, vijke i dr. Za sve stavke izvođač je dužan priložiti dokaze o kvaliteti ugrađenih materijala (ateste za prozore, fasadne stijene i vrata). Izrada prema shemi i projektnoj dokumentaciji. Sve dimenzije uzeti na licu mjesta. Odabir boje prema izboru investitora. Obračun po komadu.</t>
  </si>
  <si>
    <t>bravarski radovi ukupno :</t>
  </si>
  <si>
    <t>7.00.</t>
  </si>
  <si>
    <t>STOLARSKI RADOVI</t>
  </si>
  <si>
    <t>7.01.</t>
  </si>
  <si>
    <t>stolarski radovi ukupno :</t>
  </si>
  <si>
    <t>8.00.</t>
  </si>
  <si>
    <t>GIPS-KARTONSKI RADOVI</t>
  </si>
  <si>
    <t>11.01.</t>
  </si>
  <si>
    <t>11.00.</t>
  </si>
  <si>
    <t>gipskartonski radovi ukupno :</t>
  </si>
  <si>
    <t>10.00.</t>
  </si>
  <si>
    <t>10.01.</t>
  </si>
  <si>
    <t>PARKETARSKI RADOVI</t>
  </si>
  <si>
    <t>parket</t>
  </si>
  <si>
    <t>kutne lajsne</t>
  </si>
  <si>
    <t>parketarski radovi</t>
  </si>
  <si>
    <t>13.00.</t>
  </si>
  <si>
    <t>14.00.</t>
  </si>
  <si>
    <t>14.01.</t>
  </si>
  <si>
    <t>14.02.</t>
  </si>
  <si>
    <t>14.03.</t>
  </si>
  <si>
    <t>12.00.</t>
  </si>
  <si>
    <t xml:space="preserve">Dobava materijala, montaža i demontaža skela od čeličnih cijevi za radove na pročeljima objekta. Montirana skela mora biti u skladu s pravilima zaštite na radu. Podnice od daske d=5 cm. Zaštitna ograda visine 100 cm u odnosu na pod skele. U cijenu predvidjeti i zaštitnu mrežu po cijeloj površini, zaštitnim krovom na gornjoj etaži radi kontinuirane izvedbe radova, te zaštitu iznad ulaza radi sigurnog prolaza. Skela se montira uz pročelje do visine 5,00 m od uređenog okoliša.
</t>
  </si>
  <si>
    <t>12.01.</t>
  </si>
  <si>
    <t>12.02.</t>
  </si>
  <si>
    <t>12.03.</t>
  </si>
  <si>
    <t>9.00.</t>
  </si>
  <si>
    <t>LIČILAČKI RADOVI</t>
  </si>
  <si>
    <t>Nabava materijala i dvostruko bojanje zidova   kvalitetnom bojom za unutarnje uređenje.  Obračun po m2 obrađene površine.</t>
  </si>
  <si>
    <t>ličilački radovi ukupno :</t>
  </si>
  <si>
    <t>9.02.</t>
  </si>
  <si>
    <t>9.04.</t>
  </si>
  <si>
    <t>10.03.</t>
  </si>
  <si>
    <t>keramičarsko-parketarski radovi ukupno :</t>
  </si>
  <si>
    <t>KERAMIČARSKI RADOVI</t>
  </si>
  <si>
    <t>UKUPNO :</t>
  </si>
  <si>
    <t>PDV 25%</t>
  </si>
  <si>
    <t>SVEUKUPNO :</t>
  </si>
  <si>
    <t>izradio :</t>
  </si>
  <si>
    <t xml:space="preserve">R E K A P I T U L A C I J A </t>
  </si>
  <si>
    <t>1.10.</t>
  </si>
  <si>
    <t>1.11.</t>
  </si>
  <si>
    <t>Jed. cijena</t>
  </si>
  <si>
    <t>1.</t>
  </si>
  <si>
    <t>2.</t>
  </si>
  <si>
    <t>3.</t>
  </si>
  <si>
    <t>Sva  geodetska  mjerenja   kojima se   podaci  iz projekta  prenose  na  teren i/ ili  s  terena    u projekte,  osiguranje  osi, iskolčenje   objekta , prilazna,   profiliranje, obnavljanje i održavanje iskolčenih oznaka na terenu za vrijeme građenja odnosno do predaje radova investitoru. Izvođač iskolčuje  podacima iz projekta. U cijenu uključiti i izradu snimke izvedenog stanja od strane ureda ovlaštenog geodete za sve izvene objekte iz projektne dokumentacije uključivo prilaznu cestu , parkiralište, objekat  .</t>
  </si>
  <si>
    <t>1.04.</t>
  </si>
  <si>
    <t>PRIPREMNI RADOVI RADOVI I DEMONTAŽE</t>
  </si>
  <si>
    <t>PRIPREMNI RADOVI I DEMONTAŽE</t>
  </si>
  <si>
    <t>1.05.</t>
  </si>
  <si>
    <t>1.06.</t>
  </si>
  <si>
    <t>1.07.</t>
  </si>
  <si>
    <t>1.08.</t>
  </si>
  <si>
    <t xml:space="preserve"> ispod temeljne ploče d= 30 cm</t>
  </si>
  <si>
    <t>2.04.</t>
  </si>
  <si>
    <t>Ručni iskop temelja samca . U cijenu uključiti i fino planiranje dna temelja sa točnošču ± 1 cm. Posteljicu nabiti do 25 MPa uz upotrebu pneumatskih nabijača. Materijal od iskopa utovariti u vozilo, odvesti na ovlaštenu deponiju uključujući i trošak deponiranja. Obračun po m3  u sraslom stanju.</t>
  </si>
  <si>
    <t xml:space="preserve">Nabava i postava termo izolacije podova prizemlja  na betonsku ploču. Izolacije izvodi se od: EPS 80 mm ukupne toplinske provodljivosti λ=0,037 W/mK.   i  EPS  20 mm ukupne toplinske provodljivosti λ=0,042 W/mK.  te sloj parne brane kao knauf Insulation LDS 100  (ili jednako vrijedan materijal drugog proizvođaća ----------) debljine 0,02 cm , ukupne toplinske provodljivosti λ=0,035 W/mK.   debljine do 0,50 mm sa preklopima od 150 mm na spojevima,  ukupne toplinske provodljivosti λ=0,500 W/mK 
</t>
  </si>
  <si>
    <t>Izrada, dobava i ugradnja PVC bravarije
PVC vrata i prozore s prekinutim termičkim mostom, višestruko brtvljenu sa svim fazonskim komadima od šest komornih profila, plastificiranu prema RAL karti. Profili moraju imati mogućnost skupljanja i drenaže kondenzata. Ostakljenje izvesti dvostrukim IZO laminiranim staklom (8/14/8) s plinovitim punjenjem, low-e premazom .</t>
  </si>
  <si>
    <t>5.06.</t>
  </si>
  <si>
    <t>rad</t>
  </si>
  <si>
    <t>h</t>
  </si>
  <si>
    <t>materijal</t>
  </si>
  <si>
    <t>kmpl</t>
  </si>
  <si>
    <t>10.02.</t>
  </si>
  <si>
    <t>5.07.</t>
  </si>
  <si>
    <t>Nabava materijala i postava troslojnog parketa (boja i ton prema izboru investitora). U cijenu uključiti nabavu i postavu kutnih, prelaznih i dilatacionih lajsni te izradu silazne rampe prema postojećem dijelu objekta</t>
  </si>
  <si>
    <t>13.02.</t>
  </si>
  <si>
    <t>Nabava materijala ( čelični lim, pocinčan, plastificiran i obojan ) debljine 0,6 mm i izrada i postava vertikala žljebova komplet sa spajanjem na postojeći žlijeb , izljevom i nosačima. Obračun po m1.</t>
  </si>
  <si>
    <t>Nabava materijala ( čelični lim, pocinčan, plastificiran i obojan ) debljine 0,6 mm i izrada i postava horizontalnog žijeba. Obračun po m1.</t>
  </si>
  <si>
    <t>ukupno :</t>
  </si>
  <si>
    <t>1.09.</t>
  </si>
  <si>
    <t>Nabava i postava "holker" zidne pločice visine 8,5 cm od keramičkih pločica I klase (nabavna cijena do 120,00 kn/m2). U cijenu uključiti i sve potrebne pvc kutne lajsne u boji mase za fugiranje , a u čoškovima gdje ne dolaze lajsne obavezno fugirati i  kitati trajnoelastičnim kitom u boji mase za fugiranje.</t>
  </si>
  <si>
    <t>05406765074</t>
  </si>
  <si>
    <t>OSNOVNA ŠKOLA GOLA, Trg Alojzija Stepinca 4a  48 331 GOLA</t>
  </si>
  <si>
    <t>Rekonstrukcija i dogradnja osnovne škole Gola</t>
  </si>
  <si>
    <t>k.č.br. 49/1 k.o.Gola</t>
  </si>
  <si>
    <t>KOPRIVNICA,OŽUJAK 2019.</t>
  </si>
  <si>
    <t>pvc stolarija do 4 m2</t>
  </si>
  <si>
    <t>pvc stolarija preko 4 m2</t>
  </si>
  <si>
    <t>Rušenje postojećeg zida od blok opeke - parapet. Materijal od rušenja deponirati na radilišnoj deponiji.</t>
  </si>
  <si>
    <t>Demontaža postojeće podne i zidne obloge. Materijal od demontaže deponirati na gradilišnu deponiju.</t>
  </si>
  <si>
    <t>podne kemičke pločice</t>
  </si>
  <si>
    <t>zidne keramičke pločice</t>
  </si>
  <si>
    <t>Demontaža , spremanje i ponovna montaža opreme u zoni zahvata.</t>
  </si>
  <si>
    <t>Rušenje stabala u zoni zahvata. Rušenje, piljenje, vađenje panja, te odvoz materijala od rušenja na gradilišnu deponiju.</t>
  </si>
  <si>
    <t>Sortiranje, utovar, odvoz i zbrinjavanje materijala od rušenja na ovlaštenu deponiju, u cijenu uključiti i trošak zbrinjavanja.</t>
  </si>
  <si>
    <t>Strojni široki iskop zemlje III  dubine do 10 cm.  U cijenu uključiti i fino planiranje dna  sa točnošču ± 1 cm. Materijal od iskopa utovariti u vozilo, odvesti na ovlaštenu deponiju uključujući i trošak deponiranja. Posteljicu nabiti do 25 MPa uz upotrebu pneumatskih nabijača. Obračun po m3  u sraslom stanju.</t>
  </si>
  <si>
    <t>Strojni iskop trakastih temelja širine 50 i 30  cm . U cijenu uključiti i fino planiranje dna temelja sa točnošču ± 1 cm. Posteljicu nabiti do 25 MPa uz upotrebu pneumatskih nabijača. Materijal od iskopa utovariti u vozilo, odvesti na ovlaštenu deponiju uključujući i trošak deponiranja. Obračun po m3  u sraslom stanju.</t>
  </si>
  <si>
    <t>Nabava materijala , beton C 16/20 i betoniranje temelja uključivo i temelja samca u zemlji.   U cijenu uključiti nabijanje i njegu betona. U cijenu uključiti i nabavu i postavu ( dodir sa postojećim objektom) XPS 2 cm kao dilataciju.</t>
  </si>
  <si>
    <t>XPS 2 cm</t>
  </si>
  <si>
    <t>Nabava materijala i izrada nadtemeljne grede od betona C 25/30. U cijenu uključiti nabijanje i njegu betona.</t>
  </si>
  <si>
    <t>Nabava materijala i izrada cementne glazure debljine 5 cm i armirane armaturnom mrežom (Armaturna mreža za učvršćenje betonske glazure, pocinčana i punktirana, izrađuje se od žice debljine 2,0 mm, otvora oka 50x50 mm, u dimenziji 1000x2000 mm.). U cijenu uključiti i izolaciju spoja sa zidom od EPS 10 mm , kao dilataciju EPS om na prozlazu prostorija.</t>
  </si>
  <si>
    <t>Nabava materijala i zidanje  zidova  blok opekom  produženim vapneno-cementnim mortom 1:2:5. U cijenu uključiti sve potrebne skele za rad na siguran način</t>
  </si>
  <si>
    <t>zid debljine 12 cm</t>
  </si>
  <si>
    <t>Nabava materijala i izrada grube i fine vanske žbuke zidova objekta od pcm 1:2:5. U cijenu uključiti sve potrebne skele za rad na siguran način.</t>
  </si>
  <si>
    <t>Nabava materijala i izrada grube i fine unutarnje žbuke stropova  objekta od pcm 1:2:5. U cijenu uključiti sve potrebne skele za rad na siguran način.</t>
  </si>
  <si>
    <t>3.08.</t>
  </si>
  <si>
    <t>Nabava i ugradnja montaznih nadvoja širine 12 cm</t>
  </si>
  <si>
    <t>Nabava materijala i popravak žbuke na oštečenim djelovima postojećeg objekta nakon izrade instalacija.</t>
  </si>
  <si>
    <t xml:space="preserve">Nabava materijala i popravak špaleta nakon demontaže stolarije i rušenja parapetnog zida,  RŠ  120 cm. </t>
  </si>
  <si>
    <t>5.08.</t>
  </si>
  <si>
    <t>5.10.</t>
  </si>
  <si>
    <t>Demontaža postojeće prilazne rampe uključivo i montažne zidove i stropove. Materijal od demontaže predati investitoru.</t>
  </si>
  <si>
    <t>Demontaža postojeće stolarije u zoni zahvata. Demontiranu stolariju uskladištiti radi ponovne montaže.</t>
  </si>
  <si>
    <t>Nabava materijala i betoniranje a.b.  ploče  debljine 18 cm od betona C 25/30. U cijenu uključiti podupiranje,nabijanje i njegu betona. U količinu uključen (balkon) nadstrešnica za prilaznu rampu.</t>
  </si>
  <si>
    <t>Pripomoć instalaterima kod razbijanja zidova i bušenja.. Obračun po stvarno utrošenim satima i materijalu evidentiranim u građevinskom dnevniku i dokaznici mjera.</t>
  </si>
  <si>
    <t>Demontaža postojećeg klima uređaja (unutarnja i vanska jedinica), nabava nosača ,nabava i postava novog cjevovoda , te postava , spajanje , punjenje i puštanje u pogon na drugoj loklaciji.</t>
  </si>
  <si>
    <t>Nabava materijala i betoniranje a.b. temeljne ploče  debljine 12 cm od betona C 25/30. U cijenu uključiti nabijanje i njegu betona.Količina predviđa i betoniranje temeljne ploče , ulaznih stepenica, ploče silazne rampe .</t>
  </si>
  <si>
    <t xml:space="preserve">Nabava materijala i izrada ograde rampe od  čelika visine 120 cm. Stupovi fi 48 mm , ispune cijevi fi 12 mm, okomito postavljene na osovinskom razmaku od 12 cm , rukohvat fi 48 mm . Donja cijev postavlja se 100 mm od gotovog poda.  U cijenu uključiti sav rad ,materijal, zaštitu od korozije, završno bojanje u tonu, te spojni i vezni materijal. </t>
  </si>
  <si>
    <t>Ulazna jednokrilna krilna vrata sa  nadsvjetlom veličine 100/210+90 cm i s definiranim maximalnim koeficijentom prolaska topline uw = 1,8 W/m2K.</t>
  </si>
  <si>
    <t>prozor vel. 312/230 i s definiranim maximalnim koeficijentom prolaska topline uw = 1,4 W/m2K. cm</t>
  </si>
  <si>
    <t>prozor vel. 160/80 i s definiranim maximalnim koeficijentom prolaska topline uw = 1,4 W/m2K. cm</t>
  </si>
  <si>
    <t>prozor vel. 120/230 i s definiranim maximalnim koeficijentom prolaska topline uw = 1,4 W/m2K. Cm. Jedno gornje krilo panel radi prolaza cijevi nape.</t>
  </si>
  <si>
    <t>Nabava i postava drvenih vrata sa dovratnikom. Vrata i dovratnik bijeli. U cijenu uključen sav okov, odbojnik, kutne lajsne i sl. Veličina 80/205 cm. Prije izrade uzeti mjere na licu mjesta.</t>
  </si>
  <si>
    <t>7.02.</t>
  </si>
  <si>
    <t>Nabava i postava drvenih vrata sa dovratnikom. Vrata i dovratnik bijeli. U cijenu uključen sav okov, odbojnik, kutne lajsne i sl. Veličina 70/205 cm. Prije izrade uzeti mjere na licu mjesta.</t>
  </si>
  <si>
    <t>8.01.</t>
  </si>
  <si>
    <t>Nabava i postava vanjskih protukliznih podnih keramičkih pločica I klase ( nabavne cijene do 120,00 kn/m2). U cijenu uključiti i nabavu i postavu dilatacionih, okapnih  i prelaznih  i protukliznih lajsni. Spoj sa zidnim opločenjem, te dilatacije obavezno fugirati trajnoelastičnim kitom u boji mase za fugiranje . Obračun po m2 opločenih podova.</t>
  </si>
  <si>
    <t>1.12.</t>
  </si>
  <si>
    <t>Preseljenje postoječeg namještaja i opreme  iz zone zahvata, uskladištenje te ponovna postava ma planirano mjesto po završetku svih radova.</t>
  </si>
  <si>
    <t>Nabava i postava unutarnjih zidnih pločica pločica I klase ( nabavne cijene do 120,00 kn/m2) . U cijenu uključiti i nabavu i postavu pvc kutnih lajsni u boji mase za fugiranje.</t>
  </si>
  <si>
    <t>Nabava materijala i dvostruko bojanje stropova   kvalitetnom bojom za unutarnje uređenje.  Obračun po m2 obrađene površine.</t>
  </si>
  <si>
    <t>9.05.</t>
  </si>
  <si>
    <t>9.06.</t>
  </si>
  <si>
    <t>Nabava materijala i dvostruko bojanje stropa   nadkrivenog ulaza bojom za fasade.</t>
  </si>
  <si>
    <t>Dvostruko gletanje  zidova masom za  unutarnja gletanja . Obračun po m2 obrađene površine.</t>
  </si>
  <si>
    <t>Nabava materijala i dvostruko bojanje novo sagrađene fasade bojom za fasade.</t>
  </si>
  <si>
    <t>9,03.</t>
  </si>
  <si>
    <t>9.01.</t>
  </si>
  <si>
    <t>Dvostruko gletanje  stropova masom za  unutarnja gletanja . Obračun po m2 obrađene površine.</t>
  </si>
  <si>
    <t>Nabava materijala  i izvedba maske od gips kartonskih ploča na metalnoj podkonstrukciji. Sa tri strane zatvara se cijev za ventilaciju. Sve sljubnice se obrađuju. Cijena za komplet obojano.</t>
  </si>
  <si>
    <t>dilataciona lajsna</t>
  </si>
  <si>
    <t>RAVNI KROV</t>
  </si>
  <si>
    <t>Dobava i postava parne brane od sintetičke membrane na bazi polietilena kao AKWAPORE (ili slično drugog proizvođaća ali iste kvalitete) PE. Membrana se slobodno polaže na podlogu i spaja samoljepljivom trakom na bazi butil - gume u preklopu spoja od 8 cm. Sloj parne brane potrebno je dići do visine termoizolacije. Ljepljenje uračunato u stavku.</t>
  </si>
  <si>
    <t xml:space="preserve">Dobava i ugradnja toplinske izolacije na bazi mineralne vune debljine 20 cm, prema proračunu građevinske fizike. Izolacije mora zadovoljavati vrijednosti  : λ = 0.037 W/(m*K) </t>
  </si>
  <si>
    <t xml:space="preserve">b) toplinska izolacija atike mineralnom vunom deb. 5 cm i visine 50 cm .Izolacije mora zadovoljavati vrijednosti  : λ = 0.037 W/(m*K) </t>
  </si>
  <si>
    <t>Dobava i postava hidroizolacije iz sintetičke membrane na bazi TPO-a, armirana poliesterskim pletivom, UV stabilna, debljine d= 1,5 mm, tip Akwalan (Draco) ili Bauer Thermoplan T 15   (ili slično drugog proizvođaća ali iste kvalitete). Membrana mora zadovoljavati klasu Bkrov(t1) prema EN 13501-1.Membrane se polažu i mehanički fiksiraju za podlogu, nehrđajućim vijcima s podložnom pločicom tipa kaoEjot FDD ili jednakovrijedanu skladu s proračunom proizvođača hidroizolacijske membrane (Jet-Stream, prema Eurocodu1). Spojevi se obrađuju toplinskim ili kemijskim putem sa širinom vara od min. 3 cm, preklop 12 cm, u skladu s propisanom tehnologijom od strane proizvođača membrane. Vanjski i unutarnji kutovi se trebaju dodatno ojačati sa gotovim elementima. Obračun po m2 ugrađenog materijala.</t>
  </si>
  <si>
    <t>Dobava i postava hidroizolacije iz sintetičke membrane na bazi TPO-a, armirana poliesterskim pletivom, UV stabilna, debljine d= 1,5 mm  (ili slično drugog proizvođaća ali iste kvalitete). Membrana mora zadovoljavati klasu Bkrov(t1) prema EN 13501-1.Membrana se lijepi na podlogu parapetnog zida/ svjetlarnika sa kontaktnim ljepilom kao Sika- Trokcal C 733 ili jednakovrijednim ili se mehanički pričvrščuje prema uputama proizvođaća materijala. Obračun po m istake</t>
  </si>
  <si>
    <t>Parapetni zid (r.š. 50 cm)</t>
  </si>
  <si>
    <t xml:space="preserve">ozračna vertikala </t>
  </si>
  <si>
    <t xml:space="preserve">Dobava i montaža dvostrukih okomitih odzračnika na bazi TPO-a, za odzračivanje ravnog krova, promjera Ǿ75 i visine 250 mm. Obračun po komadu ugrađenog elementa. </t>
  </si>
  <si>
    <t>Dobava i postava vezno - okapnih profila izrađenih od sisitemskom TPO limova debljine 1,80 mm, kao Sika sarnafil lim.</t>
  </si>
  <si>
    <t>holker - Sarnabar</t>
  </si>
  <si>
    <t>završna (putz-lajsna) r.š. 7 cm</t>
  </si>
  <si>
    <t>okapnica r.š. 50 cm</t>
  </si>
  <si>
    <t>RAVNI KROV UKUPNO :</t>
  </si>
  <si>
    <t xml:space="preserve">Dobava i ugradnja toplinske izolacije na bazi mineralne vune u padu debljine od 2 do 8 cm, prosječna debljina 4 cm prema proračunu građevinske fizike. Izolacije mora zadovoljavati vrijednosti  : λ = 0.037 W/(m*K) </t>
  </si>
  <si>
    <t>12.04.</t>
  </si>
  <si>
    <t>12.05.</t>
  </si>
  <si>
    <t>12.06.</t>
  </si>
  <si>
    <t>12.07.</t>
  </si>
  <si>
    <t>12.08.</t>
  </si>
  <si>
    <t xml:space="preserve"> LIMARSKI RADOVI</t>
  </si>
  <si>
    <t>ELEKTROINSTALACIJE</t>
  </si>
  <si>
    <t>15.00.</t>
  </si>
  <si>
    <t>STROJARSKE INSTALACIJE</t>
  </si>
  <si>
    <t>VENTILACIJA</t>
  </si>
  <si>
    <t>OKOLIŠ</t>
  </si>
  <si>
    <t>13.01.</t>
  </si>
  <si>
    <t>Građevinski radovi uz separator ulja i masti.</t>
  </si>
  <si>
    <t xml:space="preserve">Strojni i ručni iskop zemlje za postavu separatora sa planiranjem i nabijanjem dna iskopa. U cijenu iskopa uključiti i podupiranje. Dubina iskopa do 3m Iskop grabe 2,50 x 2,50 m (separator fi 132 cm). Zatrpavanje oko separatora sa nabijanjem zemljom od iskopa. (m3 21,0). </t>
  </si>
  <si>
    <t xml:space="preserve">Zatrpavanje oko separatora sa nabijanjem zemlje od iskopa. (15,0 m3). </t>
  </si>
  <si>
    <t>Zatrpavanje oko separatora prirodnim šljunkom sa nabijanjem u visini do 30 cm. (1,50m3)</t>
  </si>
  <si>
    <t>Nabava materijala i  izrada ploče za distribuciju opterečenja (150 X 200 CM debljine do 20 cm od betona C 25/30 i armiran  Q 335 (beton ,75 m3, armatura 25 kg)</t>
  </si>
  <si>
    <t>Odvoz viška zemlje na ovlaštenu deponiju.( 6m3) Obračun za komplet radove.</t>
  </si>
  <si>
    <t>Separator treba biti siguran od djelovanja sila uzgona do visine podzemne vode do poklopca separatora bez dodatnog betoniranja. Separator mora imati koalescentni filtar koji se treba moći višekratno koristiti, a za potrebe čišćenja i održavanja jednostavno izvaditi. Separator mora imati sigurnosni plovak tariran na spec. težinu lakih tekućina kao osiguranje od nekontroliranog odljeva istih iz separatora.  Unutarnji elementi separatora trebaju biti izrađeni iz PEHD-a. Pristup u separator treba biti u skladu s HRN EN 476. Separator treba imati Integriranu taložnicu zapremnine 300 litara.</t>
  </si>
  <si>
    <t>U cijenu separatora treba uključiti nabavu i postavu nastavka za povišenje separatora ljevanoželjeznim poklopcem B 125 visine  885-1980 mm.</t>
  </si>
  <si>
    <t>Nastavak za povišenje uključuje :  poklopac klase nosivosti B125 prema HRN EN 124; betonski okvir,; svijetli otvor 600 x 600mm;  betonski adapter 1000×150mm; nastavak za povišenje iz polietilena. Obračun za komplet .</t>
  </si>
  <si>
    <t>FASADERSKI RADOVI</t>
  </si>
  <si>
    <t>TROŠKOVNIK STROJARSKIH INSTALACIJA</t>
  </si>
  <si>
    <r>
      <t>Napomena</t>
    </r>
    <r>
      <rPr>
        <b/>
        <sz val="10"/>
        <rFont val="Arial"/>
        <family val="2"/>
      </rPr>
      <t>: sve stavke uključuju dobavu, montažu i puštanje u pogon do pune funkcionalnosti i raspoloživosti. Sve stavke se mogu zamijeniti jednakovrijednim proizvodima samo uz odobrenje investitora i garanciju funkcionalnosti, te zadovoljavanja svih projektnih parametara čije odstupanje može biti do ± 3% .</t>
    </r>
  </si>
  <si>
    <t>R. br.</t>
  </si>
  <si>
    <t>Opis stavke</t>
  </si>
  <si>
    <t>J. m.</t>
  </si>
  <si>
    <t>Kol.</t>
  </si>
  <si>
    <t>Uk. cijena</t>
  </si>
  <si>
    <t>TERMOTEHNIČKA INSTALACIJA</t>
  </si>
  <si>
    <t>1.1.</t>
  </si>
  <si>
    <t>Demontaža postojeće termotehničke instalacije, sukladno grafičkom djelu projekta. Odlaganje i zbrinjavanje demontiranog materijala i opreme na, za to predviđeno, odlagalište ili skladište investitora.</t>
  </si>
  <si>
    <t>Demontaža postojeće termotehničke instalacije</t>
  </si>
  <si>
    <t>kpl.</t>
  </si>
  <si>
    <t>1.2.</t>
  </si>
  <si>
    <t>Izmještanje i ponovna montaža opreme (radijatora), sukladno grafičkom djelu projekta sve do pune gotovosti. Stavka uključuje sav spojni i brtveni materijal za ponovu montažu demontirane opreme i montažu novoprojektirane na postojeću instalaciju.</t>
  </si>
  <si>
    <t>Ponovna montaža opreme</t>
  </si>
  <si>
    <t>Dobava i ugradnja ventilskih čeličnih pločastih radijatora s odzračnim pipcem,  čepovima te ovjesnim priborom. Izrada radijatora hladno valjanim čelikome. Tlak ispitivanja  8 bar,a radni tlak 6 bar. Max. radne temperature min. 120°C. Stavka uključuje spojnu armaturu s pokrovnom kapom i termostatskim ventilom za dvocjevno grijanje. Sljedećih dimenzija:</t>
  </si>
  <si>
    <t>500x500 mm</t>
  </si>
  <si>
    <t>kom.</t>
  </si>
  <si>
    <t>900x500 mm</t>
  </si>
  <si>
    <t>1.4.</t>
  </si>
  <si>
    <t>Frekventno regulirane crpka za krugove sustava grijanja. U kompletu sa svim potrebnim spojnim, brtvenim i montažnim materijalom te ožičenjem (vodeni grijač).</t>
  </si>
  <si>
    <r>
      <t>dp=35 kP, q=1,2 m</t>
    </r>
    <r>
      <rPr>
        <vertAlign val="superscript"/>
        <sz val="10"/>
        <rFont val="Arial"/>
        <family val="2"/>
      </rPr>
      <t>3</t>
    </r>
    <r>
      <rPr>
        <sz val="11"/>
        <color theme="1"/>
        <rFont val="Calibri"/>
        <family val="2"/>
        <charset val="238"/>
        <scheme val="minor"/>
      </rPr>
      <t>/h</t>
    </r>
  </si>
  <si>
    <t>Automatski vremenski podesiv rad crpke u režimu rada kuhinje, mogućnost tjednog programiranja. Uključivo podešenje i ožićenje.</t>
  </si>
  <si>
    <t>1.6.</t>
  </si>
  <si>
    <r>
      <t xml:space="preserve">Manometar </t>
    </r>
    <r>
      <rPr>
        <sz val="10"/>
        <rFont val="Arial"/>
        <family val="2"/>
      </rPr>
      <t>Ø</t>
    </r>
    <r>
      <rPr>
        <sz val="11"/>
        <color theme="1"/>
        <rFont val="Calibri"/>
        <family val="2"/>
        <charset val="238"/>
        <scheme val="minor"/>
      </rPr>
      <t>100 mm, radijalnog priključka, u kompletu s manometarskom slavinom DN 15 (R 1/2") i kolčakom, mjernog područja:</t>
    </r>
  </si>
  <si>
    <t>- manometar 0 – 10 bar</t>
  </si>
  <si>
    <t>- slavina</t>
  </si>
  <si>
    <t>1.7.</t>
  </si>
  <si>
    <t>Bimetalni termometar Ø100 mm, aksijalnog priključka, u kompletu sa zaštitnom čahurom za ugradnju u cjevovod, mjernog područja:</t>
  </si>
  <si>
    <r>
      <t>0 - 120</t>
    </r>
    <r>
      <rPr>
        <vertAlign val="superscript"/>
        <sz val="10"/>
        <rFont val="Arial"/>
        <family val="2"/>
        <charset val="238"/>
      </rPr>
      <t>o</t>
    </r>
    <r>
      <rPr>
        <sz val="11"/>
        <color theme="1"/>
        <rFont val="Calibri"/>
        <family val="2"/>
        <charset val="238"/>
        <scheme val="minor"/>
      </rPr>
      <t>C</t>
    </r>
  </si>
  <si>
    <t>Automatski odzračni lončić za odvajanje i ispuštanje zraka iz sustava grijanja. Uključena sav montažni, brtveni i spojni materijal</t>
  </si>
  <si>
    <t>1.8.</t>
  </si>
  <si>
    <t>Odbojni ventil navojnog priključka, s vijčanom spojkom, nazivnog tlaka PN 16, dimenzije:</t>
  </si>
  <si>
    <t>DN 32</t>
  </si>
  <si>
    <t>1.9.</t>
  </si>
  <si>
    <t>Hvatač nečistoće navojnog priključka, s vijčanom spojkom, nazivnog tlaka PN 16, dimenzije:</t>
  </si>
  <si>
    <t>Kuglasta navojna slavina, nazivnog tlaka PN 6,
sljedećih dimenzija:</t>
  </si>
  <si>
    <t>Bešavne čelične cijevi za formiranje razvoda termotehničke instalacije, prema DIN 2440 ili jednakovrijedno, kvalitete St 35.8 ili jednakovrijedno, predviđene za ugradnju u objekat, uključujući lukove 90º, 45°, T-komadi, redukcije, konzole za učvršćenje i izrada prodora kroz zid sve do pune raspoloživosti, slijedećih dimenzija:</t>
  </si>
  <si>
    <r>
      <t>DN 32 (</t>
    </r>
    <r>
      <rPr>
        <sz val="10"/>
        <rFont val="Calibri"/>
        <family val="2"/>
      </rPr>
      <t>φ</t>
    </r>
    <r>
      <rPr>
        <sz val="10"/>
        <rFont val="Arial"/>
        <family val="2"/>
      </rPr>
      <t xml:space="preserve"> 42,4 x 2,6)</t>
    </r>
  </si>
  <si>
    <r>
      <t>DN 20 (</t>
    </r>
    <r>
      <rPr>
        <sz val="10"/>
        <rFont val="Calibri"/>
        <family val="2"/>
      </rPr>
      <t>φ</t>
    </r>
    <r>
      <rPr>
        <sz val="10"/>
        <rFont val="Arial"/>
        <family val="2"/>
      </rPr>
      <t xml:space="preserve"> 26,9 x 2,3)</t>
    </r>
  </si>
  <si>
    <r>
      <t>DN 15 (</t>
    </r>
    <r>
      <rPr>
        <sz val="10"/>
        <rFont val="Calibri"/>
        <family val="2"/>
      </rPr>
      <t>φ</t>
    </r>
    <r>
      <rPr>
        <sz val="10"/>
        <rFont val="Arial"/>
        <family val="2"/>
      </rPr>
      <t xml:space="preserve"> 21,3 x 2,0)</t>
    </r>
  </si>
  <si>
    <t>1.13.</t>
  </si>
  <si>
    <t>Rekonstrukcija dijela sabirnika i razdjelnika za spjanje kruga grijanja vodenog grijača. U stavku uključen sav montažni i brtveni materijal.</t>
  </si>
  <si>
    <t>1.14.</t>
  </si>
  <si>
    <t>Sav sitni materijal potreban za montažu opreme i svih instalacija, uključujući ventile, razna zaporna i spojna mjesta kao i čišćenje gradilišta. Puštanje u pogon od ovlaštenog servisera i podešenje svih pogonskih parametara te tlačna proba instalacije.</t>
  </si>
  <si>
    <t>1.  UKUPNO:</t>
  </si>
  <si>
    <t>PLINSKA INSTALACIJA</t>
  </si>
  <si>
    <t>2.1.</t>
  </si>
  <si>
    <t>Demontaža postojeće instalacije mjerenog plina, sukladno grafičkom djelu projekta. Odlaganje i zbrinjavanje demontiranog materijala i opreme na, za to predviđeno, odlagalište.</t>
  </si>
  <si>
    <t>Demontaža postojeće instalacije</t>
  </si>
  <si>
    <t>2.2.</t>
  </si>
  <si>
    <t>Sigurnosni elektromagnetni (EM) plinski ventil</t>
  </si>
  <si>
    <t>DN32</t>
  </si>
  <si>
    <t>2.3.</t>
  </si>
  <si>
    <t>Proturne čelične cijevi za vođenje plinovoda kroz zidove, podove i stropove, izrađene iz bešavne čelične cijevi prema DIN 2448 ili jednakovrijedno, antikorozijski zaštićene, a režu se na duljinu ovisnu o dimenziji građevinskog prodora na samoj građevini, sljedećih dimenzija:</t>
  </si>
  <si>
    <r>
      <t>DN 50 (</t>
    </r>
    <r>
      <rPr>
        <sz val="10"/>
        <rFont val="Calibri"/>
        <family val="2"/>
      </rPr>
      <t>φ</t>
    </r>
    <r>
      <rPr>
        <sz val="10"/>
        <rFont val="Arial"/>
        <family val="2"/>
      </rPr>
      <t xml:space="preserve"> 60,3 x 2,9), 0,5 m</t>
    </r>
  </si>
  <si>
    <t>2.4.</t>
  </si>
  <si>
    <t>Bešavne čelične cijevi za plin, prema DIN 2440 ili jednakovrijedno, kvalitete St 35.8 ili jednakovrijedno, predviđene za ugradnju u objekat, uključujući lukove 90º, 45°, T-komadi, redukcije, konzole za učvršćenje i izrada prodora kroz zid sve do pune raspoloživosti, slijedećih dimenzija:</t>
  </si>
  <si>
    <t>2.5.</t>
  </si>
  <si>
    <t>Kuglasta navojna slavina za plin (ispred trošila) s termičkim osiguračem, u kompletu s vijčanom spojkom, dimenzije:</t>
  </si>
  <si>
    <t>DN 15 (R 1/2") PN 10</t>
  </si>
  <si>
    <t>2.6.</t>
  </si>
  <si>
    <t>Oslonci plinovoda izrađeni iz tipskih čeličnih obujmica, u kompletu s čeličnim vijkom i tiplom za ubušivanje u zid.</t>
  </si>
  <si>
    <t>2.7.</t>
  </si>
  <si>
    <t>Sitni potrošni materijal za montažu prethodno specificirane opreme,  kao što su kisik, disu plin, elektrode, žice za zavarivanje, tipli, vijci, matice, brtveni materijal, pasta, holenderi, kape i slično.</t>
  </si>
  <si>
    <t>2.8.</t>
  </si>
  <si>
    <t>Obvezno propuhivanje i čišćenje instalacije iznutra. Troškovi energije i energenata nisu uključeni.</t>
  </si>
  <si>
    <t>2.9.</t>
  </si>
  <si>
    <t>Ispitivanje instalacije na čvrstoću i nepropusnost, sukladno važećim propisima i zahtjevima distributera. Ispitivanje se sastoji od prethodnog (na čvrstoću) i glavnog (na nepropusnost). Po uspješno obavljenim ispitivanjima obavezno se prilaže pisano izvješće o postignutim parametrima.</t>
  </si>
  <si>
    <t>2.10.</t>
  </si>
  <si>
    <t>Ličenje čeličnog dijela plinovoda, dijelova opreme, pripadnih konzola i oslonaca s dva sloja (dvije nijanse) temeljnom antikorozivnom bojom, te završno s dva sloja lakom žute boje, uz prethodno temeljito čišćenje od hrđe i odmašćivanje.</t>
  </si>
  <si>
    <t>cijevi</t>
  </si>
  <si>
    <t>oslonci, konzole</t>
  </si>
  <si>
    <r>
      <rPr>
        <sz val="11"/>
        <color theme="1"/>
        <rFont val="Calibri"/>
        <family val="2"/>
        <charset val="238"/>
        <scheme val="minor"/>
      </rPr>
      <t>m</t>
    </r>
    <r>
      <rPr>
        <vertAlign val="superscript"/>
        <sz val="10"/>
        <rFont val="Arial"/>
        <family val="2"/>
        <charset val="238"/>
      </rPr>
      <t>2</t>
    </r>
  </si>
  <si>
    <t>2.11.</t>
  </si>
  <si>
    <t>Puštenje u pogon kompletne plinske instalacije uz prisustvo predstavnika lokalnog distributera.</t>
  </si>
  <si>
    <t>2.12.</t>
  </si>
  <si>
    <t>Nadzor nad izvođenjem razvoda plina i priključenja trošila od strane lokalnog distributera.</t>
  </si>
  <si>
    <t>2.13.</t>
  </si>
  <si>
    <t>Prijevoz specificirane opreme, materijala i alata na gradilište, te povrat alata na skladište izvođača radova.</t>
  </si>
  <si>
    <t>2.  UKUPNO:</t>
  </si>
  <si>
    <t>3.1.</t>
  </si>
  <si>
    <t>Spirokanali za razvod otpadnog i svježeg zraka izrađeni iz pocinčanog lima prema HRN DIN 2490 ili jednakovrijedno. Uključivo svi fazonski komadi, regulatori za ručno podešavanje protoka, kanalski nastavci, koljena s registrima skretnih limova, usmjerni lim (s = 1 mm), prirubnice iz kutnog željeza, te zavjesni, pričvrsni i brtveni materijal.</t>
  </si>
  <si>
    <t>Ø  300 mm</t>
  </si>
  <si>
    <t>Ø  225 mm</t>
  </si>
  <si>
    <t>3.2.</t>
  </si>
  <si>
    <t xml:space="preserve">Toplinska izolacija limenih kanala izolacijom s parnom branom klase B1 prema HRN DIN 4102 - dio 1/klasifikacija (N.N. broj 69/97) ili jednakovrijedno. Prosječna debljina izolacije je 25 mm. </t>
  </si>
  <si>
    <r>
      <t>m</t>
    </r>
    <r>
      <rPr>
        <vertAlign val="superscript"/>
        <sz val="10"/>
        <color indexed="8"/>
        <rFont val="Arial"/>
        <family val="2"/>
        <charset val="238"/>
      </rPr>
      <t>2</t>
    </r>
  </si>
  <si>
    <t>3.3.</t>
  </si>
  <si>
    <t>Izrada zaštitne lule ventilacijskog kanala iz poc. Če. lima. Stavka uključuje sav spojni i brtveni materijal te ugradnju zaštitne mrežice veličine oka 1x1 cm kao i spajanje lule na ventilacijski kanal sve do pune raspoloživost.</t>
  </si>
  <si>
    <t>3.4.</t>
  </si>
  <si>
    <t>Fleksibilna crijeva za spoj spirokanala i ventilatora duljine L=1m.</t>
  </si>
  <si>
    <t>Ø  300/315 mm</t>
  </si>
  <si>
    <t>3.5.</t>
  </si>
  <si>
    <t>Odsisni ventilator, niskošumno zatvoreno kučište, za ugradnju u okrugli kanal, s kugličnim ležajevima, vanjski rotor motora sa zaštitom od vlage, izolacijska klasa B ili jednakovrijedno, za dugotrajan pogon.</t>
  </si>
  <si>
    <t>Regulacije snage (brzine) od 0 – 100 % moguća pomoću
elektronskih regulatora bez stupnjeva ili uz pomoć bešumnih trafo-regulatora sa stupnjevima.</t>
  </si>
  <si>
    <t>Zaštita motora ugrađenim termo-kontaktima paralelno spojenim na navoj, pri čemu se motor automatski
isključi te ponovno upali nakon hlađenja.</t>
  </si>
  <si>
    <t>Spajanje: Ø250 mm</t>
  </si>
  <si>
    <r>
      <t>Protok zraka: 1200 m</t>
    </r>
    <r>
      <rPr>
        <vertAlign val="superscript"/>
        <sz val="10"/>
        <rFont val="Arial"/>
        <family val="2"/>
      </rPr>
      <t>3</t>
    </r>
    <r>
      <rPr>
        <sz val="10"/>
        <rFont val="Arial"/>
        <family val="2"/>
      </rPr>
      <t>/h</t>
    </r>
  </si>
  <si>
    <t>Pad tlaka: 250 Pa</t>
  </si>
  <si>
    <r>
      <t>Nominalni broj okretaja: min. 2700 min</t>
    </r>
    <r>
      <rPr>
        <vertAlign val="superscript"/>
        <sz val="10"/>
        <rFont val="Arial"/>
        <family val="2"/>
      </rPr>
      <t>-1</t>
    </r>
  </si>
  <si>
    <t>kučište: 50 dB</t>
  </si>
  <si>
    <t>230V</t>
  </si>
  <si>
    <t>3.6.</t>
  </si>
  <si>
    <t>Tlačni ventilator, zatvoreno kučište, s kugličnim ležajevima, vanjski rotor motora sa zaštitom od vlage, izolacijska klasa B ili jednakovrijedno, za dugotrajan pogon.</t>
  </si>
  <si>
    <t>Pad tlaka: 150 Pa</t>
  </si>
  <si>
    <t>3.7.</t>
  </si>
  <si>
    <t>Vodeni kanalni grijač za tretman svježeg zraka.</t>
  </si>
  <si>
    <t>Kućište je od pocinčanog čelika.
Cijevi izmenjivača su od bakra, a rebra na cijevima su od aluminija. 
Može se ugraditi horizontalno i vertikalno.
Priključci su vodonepropusni.
Tehnički podaci:</t>
  </si>
  <si>
    <t>Protok vode:  do 0,2233 l/s</t>
  </si>
  <si>
    <t>Ulazna temp. vode: 55 °C (max. 80°C)</t>
  </si>
  <si>
    <t>Izlazna temp. vode: 45 °C</t>
  </si>
  <si>
    <t>dp: 9,36 kPa</t>
  </si>
  <si>
    <r>
      <t>Q</t>
    </r>
    <r>
      <rPr>
        <vertAlign val="subscript"/>
        <sz val="10"/>
        <rFont val="Arial"/>
        <family val="2"/>
      </rPr>
      <t>grijanja</t>
    </r>
    <r>
      <rPr>
        <sz val="10"/>
        <rFont val="Arial"/>
        <family val="2"/>
      </rPr>
      <t>= min. 14,2 kW</t>
    </r>
  </si>
  <si>
    <r>
      <t>Protok zraka: 1150-1250 m</t>
    </r>
    <r>
      <rPr>
        <vertAlign val="superscript"/>
        <sz val="10"/>
        <rFont val="Arial"/>
        <family val="2"/>
      </rPr>
      <t>3</t>
    </r>
    <r>
      <rPr>
        <sz val="10"/>
        <rFont val="Arial"/>
        <family val="2"/>
      </rPr>
      <t>/h</t>
    </r>
  </si>
  <si>
    <t>Ulazna temp. zraka: -15 °C</t>
  </si>
  <si>
    <t>Izlazna temp. zraka: 20 °C</t>
  </si>
  <si>
    <t>dp: do 21 Pa</t>
  </si>
  <si>
    <t xml:space="preserve">Dimenzije (D x Š x V): max. 640 x 300 x 340 mm </t>
  </si>
  <si>
    <t>3.8.</t>
  </si>
  <si>
    <t>Regulacijski ventil diferencijalnog tlaka s motornim pogonom.</t>
  </si>
  <si>
    <t>q = 0,23 l/s</t>
  </si>
  <si>
    <t>DN20 - DN32</t>
  </si>
  <si>
    <t>3.9.</t>
  </si>
  <si>
    <t>Kuhinjska napa izrađenja iz nehrđajučeg čelika. Konstrukcija nape je izvedena na način da se sva kondenzacija iz unutarnjih površina nape i filtara drenira na jedan ili više priključaka. Standardno ugrađena rasvjetna tjela otporna su na povišene temperatur do 60 °C.
Uz mapu se isporukuju odgovarajući broj filtera. Centralne izvedbe.</t>
  </si>
  <si>
    <r>
      <t>Protok zraka: min. 1200 m</t>
    </r>
    <r>
      <rPr>
        <vertAlign val="superscript"/>
        <sz val="10"/>
        <rFont val="Arial"/>
        <family val="2"/>
      </rPr>
      <t>3</t>
    </r>
    <r>
      <rPr>
        <sz val="10"/>
        <rFont val="Arial"/>
        <family val="2"/>
      </rPr>
      <t>/h</t>
    </r>
  </si>
  <si>
    <t xml:space="preserve">Dimenzije (D x Š x V): max. 2600 x 1400 x 600 mm </t>
  </si>
  <si>
    <t>3.10.</t>
  </si>
  <si>
    <t>Ventilacijske rešetke, okvir i lamele od eloksiranog aluminija. Jedan red horizontalnih pojedinačno podesivih lamela.</t>
  </si>
  <si>
    <t>ISTRUJNE rešetke</t>
  </si>
  <si>
    <t>625/225 mm</t>
  </si>
  <si>
    <t>3.11.</t>
  </si>
  <si>
    <t>Ventilacijske prestrujne rešetke za ugradnju u vrata s okvirom i protuokvirom.</t>
  </si>
  <si>
    <r>
      <t>A</t>
    </r>
    <r>
      <rPr>
        <vertAlign val="subscript"/>
        <sz val="10"/>
        <rFont val="Arial"/>
        <family val="2"/>
      </rPr>
      <t xml:space="preserve">ef </t>
    </r>
    <r>
      <rPr>
        <sz val="11"/>
        <color theme="1"/>
        <rFont val="Calibri"/>
        <family val="2"/>
        <charset val="238"/>
        <scheme val="minor"/>
      </rPr>
      <t>= 0.02 m</t>
    </r>
    <r>
      <rPr>
        <vertAlign val="superscript"/>
        <sz val="10"/>
        <rFont val="Arial"/>
        <family val="2"/>
      </rPr>
      <t>2</t>
    </r>
  </si>
  <si>
    <t>Automatika za kompletan sustav, oprema u polju, prema tehničkom opisu.</t>
  </si>
  <si>
    <t>Uključuje:
- kanalni osjetnik temperature
- regulaciju rada crpke vremenski podešenu
- spajanje regulacijskog ventila s napajanjem ventilatora
- potrebna ožićenja</t>
  </si>
  <si>
    <t>3.13.</t>
  </si>
  <si>
    <t>Radovi montaže elemenata automatike, te spajanje svih kabela na strani elemenata u polju i razdjelnika na prethodno  položene i ispitane kabele.</t>
  </si>
  <si>
    <t>NAPOMENA: Dobava i polaganje kabela, završno s uvlačenjem u elemente i el. razdjelnik nije uključeno u stavci. Stavka uključuje samo spajanje gore specificirane opreme. Polaganje kabela i spajanje ostale opreme  je predmet troškovnika elektroradova.</t>
  </si>
  <si>
    <t>3.14.</t>
  </si>
  <si>
    <t>Strojarska snimka (crtež) izvedenog stanja termotehničke instalacije, uz isporuku u 3 (tri) primjerka.</t>
  </si>
  <si>
    <t>3.15.</t>
  </si>
  <si>
    <t>3.  UKUPNO:</t>
  </si>
  <si>
    <t>REKAPITULACIJA:</t>
  </si>
  <si>
    <t>1. TERMOTEHNIČKA INSTALACIJA:</t>
  </si>
  <si>
    <t>2. PLINSKA INSTALACIJA:</t>
  </si>
  <si>
    <t>3. VENTILACIJA:</t>
  </si>
  <si>
    <t>UKUPNO:</t>
  </si>
  <si>
    <t>PDV (25%):</t>
  </si>
  <si>
    <t>SVEUKUPNO:</t>
  </si>
  <si>
    <t>Sve građevinske prodore u podovima, stropovima i zidovima za plinske instalacije treba obuhvatiti građevinskim radovima, dok prodori za prolaze cjevovoda (osim kroz armirano-betonske konstrukcije), kao i ugradnja proturnih cijevi u istim, obuhvaćeni su ovom specifikacijom.</t>
  </si>
  <si>
    <t>Potvrdu narudžbe prije definitivne isporuke specificirane opreme izvođač radova obvezatno je dužan ovjeriti kod projektanta. Izmjena pojedinih dijelova predviđene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</si>
  <si>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pisano potvrđene garancije. Sva eventualno potrebna razrađivanja, usklađenja i slično, u opsegu su dotične isporuke, a sve pripadne troškove snosi ponuđač.</t>
  </si>
  <si>
    <t>SASTAVIO:</t>
  </si>
  <si>
    <t>Dinko Sladoljev, dipl. ing. stroj.</t>
  </si>
  <si>
    <t>Nabava materijala i izrada sustava etics vanjske fasade cokla   ekstrudiranom polistir. pjenom XPS , u svemu prema uputi HUPFAS  debljine 10,0 cm, koeficijenta toplinske provodljivosti λ=0,033 zaljepljen (na pripremljenu fasadu- po pranju premaz žbukanih dijelova emulzijom ukljućen u cijenu stavke) i mehanički pričvrščen na zid, zaštičen građevinskim ljepilom sa utisnutom alkalno postojanom staklenom mrežicom i završnom mramornim granulatom granulacije 1,8 mm u tonu. U cijenu uključen sav spojni i vezni materijal, kutni i nosivi elementi. Završni sloj -emulzija i završna žbuka nanose se 10 do 15 dana po gletanju fasade ( ovisno o vremenskim uvjetima ) , u svemu prema uputi proizvođa.</t>
  </si>
  <si>
    <t>15.01.</t>
  </si>
  <si>
    <t>15.02.</t>
  </si>
  <si>
    <t>Nabava materijala i izrada sustava etics vanjske fasade od mineralne vune  debljine 12 cm koeficijenta toplinske provodljivosti λ=0,035, u svemu prema uputi HUPFAS i preporuci proizvođača sustava, zaljepljen (na pripremljenu fasadu- po pranju premaz žbukanih dijelova emulzijom uključen u cijenu stavke) i mehanički pričvrščen na zid, zaštičen građevinskim ljepilom sa utisnutom alkalno postojanom staklenom mrežicom (na 2,0 m od odzdo postavlja se dupla mrežica)  i završnom fasadnom dekorativnom silikatnom žbukom  granulacije 1,5 obojena. U cijenu uključen, sav spojni i vezni materijal, kutni i nosivi elementi Završni sloj -emulzija i završna žbuka nanose se 10 do 15 dana po gletanju fasade (ovisno o vremenskim uvjetima) .</t>
  </si>
  <si>
    <t>Nabava materijala i izrada sustava etics vanjske fasade od mineralne vune na atici krova, debljine 5 cm koeficijenta toplinske provodljivosti λ=0,035, u svemu prema uputi HUPFAS i preporuci proizvođača sustava, zaljepljen (na pripremljenu fasadu- po pranju premaz žbukanih dijelova emulzijom uključen u cijenu stavke) i mehanički pričvrščen na zid, zaštičen građevinskim ljepilom sa utisnutom alkalno postojanom staklenom mrežicom (na 2,0 m od odzdo postavlja se dupla mrežica)  i završnom fasadnom dekorativnom silikatnom žbukom  granulacije 1,5 obojena. U cijenu uključen, sav spojni i vezni materijal, kutni i nosivi elementi Završni sloj -emulzija i završna žbuka nanose se 10 do 15 dana po gletanju fasade (ovisno o vremenskim uvjetima) .</t>
  </si>
  <si>
    <t>kn</t>
  </si>
  <si>
    <t>sveukupno:</t>
  </si>
  <si>
    <t>PDV:</t>
  </si>
  <si>
    <t>ukupno:</t>
  </si>
  <si>
    <t>REKAPITULACIJA</t>
  </si>
  <si>
    <t>OSTALO UKUPNO (kn):</t>
  </si>
  <si>
    <t>Nakon položenih kabela u kabelsku posteljicu i zaštitnu cijev, grabu zatrpati u slojevima s iskopanim materijalom. Povrh kabela, na visini 10 cm položiti mehaničku zaštitu od plastičnih kanalica. Iznad kabela 40-60 cm postavlja se upozoravajuća traka “POZOR ENERGETSKI KABEL”. Komplet</t>
  </si>
  <si>
    <t xml:space="preserve">Ručni iskop rova za izvedbu zaštite EKI instalacije šxd-40x80 cm u dužini 5m s pripremom posteljice za kabele, od pijeska u sloju cca 7-10 cm. </t>
  </si>
  <si>
    <t>r.sati</t>
  </si>
  <si>
    <t>Demontaža postojećih elektroinstalacija i opreme u zoni zahvata kao i gromobranske instalacije, odvoz i zbrinjavanje viška materijala i opreme na ovlaštenu deponiju</t>
  </si>
  <si>
    <t>Osiguranje gradilišta, te po okončanju radova dovođenje u prvobitno stanje. Stavka obuhvaća sve potrebne radove oko osiguranja gradilišta, kao i čišćenje gradilišta.</t>
  </si>
  <si>
    <t>Izrada dokumentacije izvedenog stanja u digitalnom i papirnatom (kom 1) obliku te jednopolnih shema u elektroormarima, komplet.</t>
  </si>
  <si>
    <t>Ispitivanje elektro i gromobranske instalacije od strane ovlaštenog trgovačkog društva i izdavanje atesta (ispitivanje vršiti prema uputama iz Programa kontrole i osiguranja kakvoće sadržanog u projektu predmetne građevine)</t>
  </si>
  <si>
    <t>Izvedba šliceva i prodora u zidovima za izradu elektroinstalacija. Prodori se izrađuju cca 0,04m2 u zidu debljine 20cm. Obračun se vrši po komadu izvedenog prodora. Prodori:</t>
  </si>
  <si>
    <t>sati</t>
  </si>
  <si>
    <t>Radovi po nalogu nadzornog inženjera</t>
  </si>
  <si>
    <t>OSTALO</t>
  </si>
  <si>
    <t>ELEKTROINSTALACIJE UZ TERMOTEHNIČKE INSTALACIJE UKUPNO (kn):</t>
  </si>
  <si>
    <t>Napomena: označavanje kabela vrši se prema oznakama iz strujnih shema razdjelnika termotehničke opreme koje dobavlja izvođač termotehničke instalacije</t>
  </si>
  <si>
    <t>J-Y(St)Y 2x2x0,8</t>
  </si>
  <si>
    <t>J-Y(St)Y 7x1</t>
  </si>
  <si>
    <t>PP-Y 3x1,5</t>
  </si>
  <si>
    <t>PP-Y 4x1,5</t>
  </si>
  <si>
    <t>PP-Y 5x1,5</t>
  </si>
  <si>
    <t>PP-Y 3x2,5</t>
  </si>
  <si>
    <t>Kabliranje (dobava, polaganje i označavanje)  termotehničke opreme vrši se sljedećim napojnim i signalnim kabelima:</t>
  </si>
  <si>
    <t xml:space="preserve">Za termotehničke instalacije predviđeno je samo ožičenje opreme prema strojarskom projektu i uputama dobavljača opreme. Elektrokomadni ormari se isporučuju kompletno ožićeni i ispitani s priloženom dokumentacijom izvedenog stanja i ispitnim listom. </t>
  </si>
  <si>
    <t>ELEKTROINSTALACIJE UZ TERMOTEHNIČKE INSTALACIJE</t>
  </si>
  <si>
    <t>TELEFONSKA  INSTALACIJA UKUPNO (kn):</t>
  </si>
  <si>
    <t>Dobava i polaganje zaštitne PEHD cijevi fi 75mm radi izvedbe zaštite postojeće EKI insrastrukture, komplet</t>
  </si>
  <si>
    <t>Troškovi izlaska ovlaštene osobe na teren, iskolčenje postojeće trase HT_EKI kabela, ostali troškovi pripreme mikrolokacije i zaštite postojećeg HT_EKI kabela.</t>
  </si>
  <si>
    <t>Izrada probnog isklopa ručno bez upotrebe mehanizacije i krampa radi lociranja postojeće EKI instalacije, komplet</t>
  </si>
  <si>
    <t>TELEFONSKA INSTALACIJA</t>
  </si>
  <si>
    <t>5.</t>
  </si>
  <si>
    <t>GROMOBRANSKA INSTALACIJA I UZEMLJENJE UKUPNO (kn):</t>
  </si>
  <si>
    <t>Mjerenje otpora uzemljenja, izdavanje protokola mjerenja, te revizione knjige gromobranske instalacije</t>
  </si>
  <si>
    <t xml:space="preserve">Traka FeZn 20x3, polaganje u zemljani rov za uzemljenje  metalne ograde rukohvata </t>
  </si>
  <si>
    <t>Spajanje metalnih masa na gromobransku instalaciju te izrada spoja na postojeći gromobransku instalaciju na krovu i u temeljima, komplet</t>
  </si>
  <si>
    <t>Dobava i montaža tipskih nosača za prokrom žicu Ø8mm po krovu objekta prema vrsti pokrova, komplet.</t>
  </si>
  <si>
    <t>Dobava i montaža kutije i pribora za p/ž mjerni spoj i izvedba spojeva.</t>
  </si>
  <si>
    <t>Dobava spojnica i izvedba spojava trake FeZn 25x4 sa prokrom žicom Ø8mm</t>
  </si>
  <si>
    <t>Dobava križnih spojnica i izvedba spojava sa prokrom žicom Ø8mm</t>
  </si>
  <si>
    <t>Dobava križnih spojnica i izvedba spojava trake  FeZn 30x4 sa trakom  FeZn 30x4 u betonskoj konstrukciji (antikorozivno zaštićeno)</t>
  </si>
  <si>
    <t>Dobava i postavljanje prokroma Ø8mm (puni profil)  za gromobranski podžbukni odvod i krovnu hvataljku</t>
  </si>
  <si>
    <t>Traka FeZn 30x4, polaganje u temelje građevine, te betonske konstrukcije, uključujući i gromobranske odvode do mjernog spoja</t>
  </si>
  <si>
    <t>GROMOBRANSKA INSTALACIJA I UZEMLJENJE</t>
  </si>
  <si>
    <t>4.</t>
  </si>
  <si>
    <t>RASVJETA UKUPNO (kn):</t>
  </si>
  <si>
    <t>Nadgradna svjetiljka sigurnosne rasvjete za osvjetljavanje piktograma, izvor LED, 240V, 50Hz, 1W, autonomija 3h, stalni spoj, s polikarbonatnim kućištem, vidljivost piktograma min. 20m, funkcija autotesta, LED indikacija rada na mreži i na ugrađenoj bateriji, ugrađen elektronički sklop koji štiti od potpunog pražnjenja baterije, zaštita od zaprljanja IP65</t>
  </si>
  <si>
    <t>Svjetiljka nadgradna, LED izvor svjetlosti, oznaka u projektu A9,  kućište od polikarbonata, opalni pokrov, efektivni svjetosni tok ili svjetlosni tok svjetiljke s uračunatim gubicima u optičkom sustavu min 1700lm, snaga sistema max 20W (LED izvor + driver), svjetlosna iskoristivost svjetiljke s uračunatim gubicima u optičkom sustavu min 85 lm/W, temperatura boje svjetlosti 3000K, zaštita od zaprljanja IP66, mehanička zaštita IK10, životni vijek L70B50≥50.000h, temperaturno radno područje od -25 °C do +40 °C, dimenzija Φ301x95mm ±5%</t>
  </si>
  <si>
    <t>Svjetiljka nadgradna, oznaka u projektu A3, LED izvor svjetlosti, kućište od aluminija, efektivni svjetosni tok ili svjetlosni tok svjetiljke s uračunatim gubicima u optičkom sustavu min 1499lm, snaga sistema max 20W (LED izvor+driver), svjetlosna iskoristivost svjetiljke s uračunatim gubicima u optičkom sustavu min 74 lm/W, boja svjetlosti 3000K, uzvrata boje Ra≥80, zaštita od zaprljanja IP30, životni vijek L80B50≥35.000h, dimenzija Φ225x35mm</t>
  </si>
  <si>
    <t>Svjetiljka nadgradna, oznaka u projektu A2, LED izvor svjetlosti, kućište od polikarbonata, inox kopče, pokrov od polikarbonata, efektivni svjetosni tok ili svjetlosni tok svjetiljke s uračunatim gubicima u optičkom sustavu min 7860lm, snaga sistema max 58W (LED izvor+driver), svjetlosna iskoristivost svjetiljke s uračunatim gubicima u optičkom sustavu min 135 lm/W, temperatura boje svjetlosti 4000K, uzvrata boje Ra≥80, zaštita od zaprljanja IP66, mehanička zaštita IK10, rad na temperaturi okoline +50 °C, životni vijek L90B10≥50.000h, svjetiljka ima dodatne aluminijske hladnjake za dodatno hlađenje LED modula i drivera, dimenzija dxšxv 1172x145x111mm ±5%, ENEC certifikat</t>
  </si>
  <si>
    <t>Svjetiljka nadgradna, oznaka u projektu A1, LED izvor svjetlosti, metalno kućište, difuzor od polikarbonata, UGR&lt;19, efektivni svjetosni tok ili svjetlosni tok svjetiljke s uračunatim gubicima u optičkom sustavu min 3700lm, snaga sistema max 32W (LED izvor+driver), ukupna svjetlosna iskoristivost svjetiljke min 115 lm/W, Ra≥80, temperatura boje svjetlosti 4000K, životni vijek L70B50≥50.000h, zaštita od zaprljanja IP20, dimenzija dxšxv 597x597x41, DALI komunikacijsko sučelje, pribor za ugradnju na strop</t>
  </si>
  <si>
    <t>Isporuka, ugradnja i spajanje svjetiljki komplet s učvršćenjem, spajanjem, sve komplet ispitano sve do pogonske gotovosti.</t>
  </si>
  <si>
    <t>RASVJETA</t>
  </si>
  <si>
    <t>ELEKTROINSTALACIJA SNAGE I UTIČNICA UKUPNO (kn):</t>
  </si>
  <si>
    <t>Dobava i postavljanje PSC cijevi Ø16mm</t>
  </si>
  <si>
    <t>Dobava i postavljanje PSC cijevi  Ø20mm</t>
  </si>
  <si>
    <t>Dobava i postavljanje PSC cijevi Ø32mm</t>
  </si>
  <si>
    <t>Dobava i montaža plastične kabelske kanalice 50x50mm uključujući potrebni instalacijski spojni i montažni pribor i materijal (tiple, vijci, nosači, poklopac, koljena, obujmice, premosnice i vezice)</t>
  </si>
  <si>
    <t>Dobava, polaganje i spajanje voda P/F-Y 4mm2 za izvođenje izjednačenje potencijala metalnih masa</t>
  </si>
  <si>
    <t>Dobava, montaža i spajanje serijskog prekidača 10A, p/ž bijele boje</t>
  </si>
  <si>
    <t>Dobava, montaža i spajanje prekidača običnog 10A, p/ž bijele boje</t>
  </si>
  <si>
    <t>Dobava, montaža i spajanje kutije za izjednačenje potencijala sa sabirnicom</t>
  </si>
  <si>
    <t>Dobava, montaža i spajanje šuko priključnice 16A, p/ž bijele boje, komplet</t>
  </si>
  <si>
    <t>Dobava, montaža i spajanje trofazne priključnice 5p 16A, p/ž, komplet</t>
  </si>
  <si>
    <t>Dobava, montaža i spajanje šuko priključnice s poklopcem 16A, p/ž bijele boje, komplet</t>
  </si>
  <si>
    <t>Dobava i montaža protupožarnog isključnog tipkala IPR-10 sa rezervnim staklom</t>
  </si>
  <si>
    <t>Dobava, polaganje i spajanje kabela NHXH E30/FE180 3x1,5mm na isključno tipkalo</t>
  </si>
  <si>
    <t>Dobava, montaža i spajanje  kabela PP00-Y 5x4</t>
  </si>
  <si>
    <t xml:space="preserve">Dobava, montaža i spajanje  kabela PP00-Y 3x4 </t>
  </si>
  <si>
    <t>Dobava, montaža i spajanje  kabela PP-Y 3x1,5</t>
  </si>
  <si>
    <t>Dobava, montaža i spajanje  kabela PP-Y 5x1,5</t>
  </si>
  <si>
    <t>Dobava, montaža i spajanje  kabela PP-Y 3x2,5</t>
  </si>
  <si>
    <t>Dobava, montaža i spajanje  kabela PP-Y 5x2,5</t>
  </si>
  <si>
    <t>ELEKTROINSTALACIJA SNAGE I UTIČNICA</t>
  </si>
  <si>
    <t>ELEKTROINSTALACIJA GLAVNOG RAZVODA I RAZDJELNIKA (kn):</t>
  </si>
  <si>
    <t>Napomena: prije naručivanja kabela većih presjeka izmjeriti stvarne dužine na gradilištu.</t>
  </si>
  <si>
    <t xml:space="preserve">Dobava, polaganje i spajanje  kabela PP-Y 5x10mm </t>
  </si>
  <si>
    <t xml:space="preserve">Razdjelnik RK-kuhinja ukupno :  </t>
  </si>
  <si>
    <t xml:space="preserve"> - postavljanje oznaka elemenata razdjelnika u skladu s oznakama na jednopolnoj shemi, plastični kanali i spojni materijal, vodiči za ožičenje glavnih i pomoćnih strujnih krugova, izolacijske ploče i pregrade, natpis upozorenja o prisutnosti napona, o vrsti primjenjene zaštite od previsokog napona, i s nazivom razdjelnika, jednopolna shema  zaštićena plastičnom folijom, uputstvo za davanje prve pomoći u slučaju udara struje te provjera ispravnosti montaže i ispitivanje funkcionalnog djelovanja</t>
  </si>
  <si>
    <t>- katodni odvodnik prenapona 10 kA; tip2, (3F+N) kom 1</t>
  </si>
  <si>
    <t>- zaštitni uređaj diferencijalne struje (ZUDS) In=63A, Idif=0,1A, 4p, kom 1</t>
  </si>
  <si>
    <t>- zaštitni uređaj diferencijalne struje (ZUDS) In=40A, Idif=0,03A, 4p, kom 1</t>
  </si>
  <si>
    <t>- automatski prekidač 3p, C20A, kom 1</t>
  </si>
  <si>
    <t>- automatski prekidač 3p, C16A, kom 1</t>
  </si>
  <si>
    <t>- automatski prekidač 3p, B16A, kom 3</t>
  </si>
  <si>
    <t>- automatski prekidač 1p, C20A, kom 1</t>
  </si>
  <si>
    <t>- automatski prekidač 1p, B10A, kom 4</t>
  </si>
  <si>
    <t>- automatski prekidač 1p, B16A, kom 10</t>
  </si>
  <si>
    <r>
      <rPr>
        <b/>
        <sz val="10"/>
        <rFont val="Arial"/>
        <family val="2"/>
        <charset val="238"/>
      </rPr>
      <t>RK-kuhinja</t>
    </r>
    <r>
      <rPr>
        <sz val="11"/>
        <rFont val="Arial"/>
        <family val="2"/>
        <charset val="238"/>
      </rPr>
      <t xml:space="preserve"> - razdjelnik kuhinje za podžbuknu montažu prema jednopolnoj shemi i ugradnjom slijedeće opreme:</t>
    </r>
  </si>
  <si>
    <t>kompl</t>
  </si>
  <si>
    <t xml:space="preserve">Razdjelnik GRO ukupno :   </t>
  </si>
  <si>
    <t>- automatski prekidač 3p, C25A, kom 1</t>
  </si>
  <si>
    <r>
      <rPr>
        <b/>
        <sz val="10"/>
        <rFont val="Arial"/>
        <family val="2"/>
        <charset val="238"/>
      </rPr>
      <t>GRO</t>
    </r>
    <r>
      <rPr>
        <sz val="11"/>
        <rFont val="Arial"/>
        <family val="2"/>
        <charset val="238"/>
      </rPr>
      <t xml:space="preserve"> - glavna razvodna ploča škole. Postojeći elektroormar koji se samo nadograđuje sljedećom opremom:</t>
    </r>
  </si>
  <si>
    <t>U stavkama troškovnika na mjestima gdje je uz jediničnu mjeru podstavke, postavljena jedinica mjere (skupna) KOMPLET – popunjava se samo stavka komplet</t>
  </si>
  <si>
    <r>
      <rPr>
        <b/>
        <sz val="11"/>
        <color indexed="8"/>
        <rFont val="Arial"/>
        <family val="2"/>
        <charset val="238"/>
      </rPr>
      <t>Napomena:</t>
    </r>
    <r>
      <rPr>
        <sz val="11"/>
        <color theme="1"/>
        <rFont val="Calibri"/>
        <family val="2"/>
        <charset val="238"/>
        <scheme val="minor"/>
      </rPr>
      <t xml:space="preserve"> sve stavke uključuju dobavu, montažu i puštanje u pogon do pune funkcionalnosti. Sve stavke se mogu zamjeniti jednakovrijednim proizvodima samo uz odobrenje investitora i garanciju funkcionalnosti, te zadovoljavanja svih projektnih parametara.</t>
    </r>
  </si>
  <si>
    <t>ELEKTROINSTALACIJA GLAVNOG RAZVODA I RAZDJELNIKA</t>
  </si>
  <si>
    <t xml:space="preserve">UKUPNO </t>
  </si>
  <si>
    <t>Cijena/komad</t>
  </si>
  <si>
    <t>Količina</t>
  </si>
  <si>
    <t>Jedinica mjere</t>
  </si>
  <si>
    <t>OPIS</t>
  </si>
  <si>
    <t>r.b.</t>
  </si>
  <si>
    <t>16.00.</t>
  </si>
  <si>
    <t>17.00.</t>
  </si>
  <si>
    <t>Petrović Vedran dipl. ing. građ.</t>
  </si>
  <si>
    <t xml:space="preserve">Dobava i ugradnja separatora lakih tekućina iz centrifugalno ljevanog polietilena. Separator mora biti konstruiran, izrađen i testiran prema HRN EN 858,  nazivne veličine NS3 (protoka 3l/s). Separator mora imati učinkovitosti izdvajanja lakih tekućina klase I - lakih tekućina u izlaznoj vodi do 5mg/l. </t>
  </si>
  <si>
    <t>za građevinsko - obrtničke radove i instalaterske radove bez cijena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</si>
</sst>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kn&quot;_-;\-* #,##0.00\ &quot;kn&quot;_-;_-* &quot;-&quot;??\ &quot;kn&quot;_-;_-@_-"/>
    <numFmt numFmtId="164" formatCode="#,##0.00\ &quot;kn&quot;"/>
  </numFmts>
  <fonts count="58">
    <font>
      <sz val="11"/>
      <color theme="1"/>
      <name val="Calibri"/>
      <family val="2"/>
      <charset val="238"/>
      <scheme val="minor"/>
    </font>
    <font>
      <sz val="11"/>
      <color rgb="FF000000"/>
      <name val="Calibri"/>
      <family val="2"/>
      <charset val="238"/>
      <scheme val="minor"/>
    </font>
    <font>
      <b/>
      <sz val="11"/>
      <color theme="1"/>
      <name val="Calibri"/>
      <family val="2"/>
      <charset val="238"/>
      <scheme val="minor"/>
    </font>
    <font>
      <b/>
      <u/>
      <sz val="11"/>
      <color theme="1"/>
      <name val="Calibri"/>
      <family val="2"/>
      <charset val="238"/>
      <scheme val="minor"/>
    </font>
    <font>
      <u/>
      <sz val="11"/>
      <color theme="1"/>
      <name val="Calibri"/>
      <family val="2"/>
      <charset val="238"/>
      <scheme val="minor"/>
    </font>
    <font>
      <b/>
      <sz val="11"/>
      <name val="Calibri"/>
      <family val="2"/>
      <charset val="238"/>
      <scheme val="minor"/>
    </font>
    <font>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b/>
      <sz val="11"/>
      <color theme="1"/>
      <name val="Calibri"/>
      <family val="2"/>
      <charset val="238"/>
      <scheme val="minor"/>
    </font>
    <font>
      <b/>
      <sz val="20"/>
      <color theme="1"/>
      <name val="Calibri"/>
      <family val="2"/>
      <charset val="238"/>
      <scheme val="minor"/>
    </font>
    <font>
      <b/>
      <sz val="20"/>
      <color rgb="FF000000"/>
      <name val="Calibri"/>
      <family val="2"/>
      <charset val="238"/>
      <scheme val="minor"/>
    </font>
    <font>
      <b/>
      <sz val="9"/>
      <color rgb="FF000000"/>
      <name val="Calibri"/>
      <family val="2"/>
      <charset val="238"/>
      <scheme val="minor"/>
    </font>
    <font>
      <b/>
      <sz val="9"/>
      <color theme="1"/>
      <name val="Calibri"/>
      <family val="2"/>
      <charset val="238"/>
      <scheme val="minor"/>
    </font>
    <font>
      <sz val="11"/>
      <name val="Calibri"/>
      <family val="2"/>
      <charset val="238"/>
      <scheme val="minor"/>
    </font>
    <font>
      <b/>
      <sz val="11"/>
      <color rgb="FF3F3F3F"/>
      <name val="Calibri"/>
      <family val="2"/>
      <charset val="238"/>
      <scheme val="minor"/>
    </font>
    <font>
      <sz val="10"/>
      <name val="Arial"/>
      <family val="2"/>
    </font>
    <font>
      <sz val="10"/>
      <name val="Arial"/>
      <family val="2"/>
      <charset val="238"/>
    </font>
    <font>
      <sz val="10"/>
      <color indexed="8"/>
      <name val="Arial"/>
      <family val="2"/>
      <charset val="238"/>
    </font>
    <font>
      <sz val="11"/>
      <name val="Arial"/>
      <family val="1"/>
    </font>
    <font>
      <i/>
      <sz val="11"/>
      <color rgb="FF7F7F7F"/>
      <name val="Calibri"/>
      <family val="2"/>
      <charset val="238"/>
      <scheme val="minor"/>
    </font>
    <font>
      <b/>
      <sz val="10"/>
      <name val="Arial"/>
      <family val="2"/>
    </font>
    <font>
      <b/>
      <u/>
      <sz val="10"/>
      <name val="Arial"/>
      <family val="2"/>
    </font>
    <font>
      <i/>
      <sz val="10"/>
      <name val="Arial"/>
      <family val="2"/>
      <charset val="238"/>
    </font>
    <font>
      <i/>
      <sz val="10"/>
      <name val="Arial"/>
      <family val="2"/>
    </font>
    <font>
      <b/>
      <sz val="10"/>
      <color indexed="8"/>
      <name val="Arial"/>
      <family val="2"/>
      <charset val="238"/>
    </font>
    <font>
      <u/>
      <sz val="10"/>
      <name val="Arial"/>
      <family val="2"/>
      <charset val="238"/>
    </font>
    <font>
      <sz val="10"/>
      <color indexed="8"/>
      <name val="Arial"/>
      <family val="2"/>
    </font>
    <font>
      <sz val="11"/>
      <color rgb="FF000000"/>
      <name val="Calibri"/>
      <family val="2"/>
      <charset val="238"/>
    </font>
    <font>
      <sz val="10"/>
      <color theme="1"/>
      <name val="Arial"/>
      <family val="2"/>
    </font>
    <font>
      <vertAlign val="superscript"/>
      <sz val="10"/>
      <name val="Arial"/>
      <family val="2"/>
    </font>
    <font>
      <vertAlign val="superscript"/>
      <sz val="10"/>
      <name val="Arial"/>
      <family val="2"/>
      <charset val="238"/>
    </font>
    <font>
      <sz val="10"/>
      <name val="Calibri"/>
      <family val="2"/>
    </font>
    <font>
      <sz val="10"/>
      <name val="CRO_Swiss"/>
      <family val="2"/>
      <charset val="238"/>
    </font>
    <font>
      <sz val="10"/>
      <color rgb="FF000000"/>
      <name val="Arial"/>
      <family val="2"/>
      <charset val="238"/>
    </font>
    <font>
      <sz val="10"/>
      <name val="Arial"/>
      <family val="2"/>
      <charset val="1"/>
    </font>
    <font>
      <vertAlign val="superscript"/>
      <sz val="10"/>
      <color indexed="8"/>
      <name val="Arial"/>
      <family val="2"/>
      <charset val="238"/>
    </font>
    <font>
      <vertAlign val="subscript"/>
      <sz val="10"/>
      <name val="Arial"/>
      <family val="2"/>
    </font>
    <font>
      <sz val="10"/>
      <color rgb="FF000000"/>
      <name val="Arial"/>
      <family val="2"/>
    </font>
    <font>
      <sz val="10"/>
      <color indexed="60"/>
      <name val="Arial"/>
      <family val="2"/>
      <charset val="238"/>
    </font>
    <font>
      <sz val="10"/>
      <color indexed="10"/>
      <name val="Arial"/>
      <family val="2"/>
      <charset val="238"/>
    </font>
    <font>
      <sz val="10"/>
      <name val="Courier"/>
      <family val="1"/>
      <charset val="238"/>
    </font>
    <font>
      <b/>
      <sz val="10"/>
      <name val="Arial"/>
      <family val="2"/>
      <charset val="238"/>
    </font>
    <font>
      <b/>
      <i/>
      <sz val="11"/>
      <name val="Arial"/>
      <family val="2"/>
      <charset val="238"/>
    </font>
    <font>
      <b/>
      <i/>
      <sz val="10"/>
      <name val="Arial"/>
      <family val="2"/>
      <charset val="238"/>
    </font>
    <font>
      <b/>
      <sz val="11"/>
      <name val="Arial"/>
      <family val="2"/>
    </font>
    <font>
      <i/>
      <sz val="10"/>
      <name val="Arial CE"/>
      <charset val="238"/>
    </font>
    <font>
      <sz val="11"/>
      <color indexed="8"/>
      <name val="Arial"/>
      <family val="2"/>
      <charset val="238"/>
    </font>
    <font>
      <sz val="10"/>
      <name val="Arial CE"/>
      <charset val="238"/>
    </font>
    <font>
      <sz val="11"/>
      <name val="Arial"/>
      <family val="2"/>
      <charset val="238"/>
    </font>
    <font>
      <b/>
      <sz val="10"/>
      <color indexed="60"/>
      <name val="Arial"/>
      <family val="2"/>
      <charset val="238"/>
    </font>
    <font>
      <b/>
      <sz val="10"/>
      <color indexed="10"/>
      <name val="Arial"/>
      <family val="2"/>
      <charset val="238"/>
    </font>
    <font>
      <b/>
      <sz val="11"/>
      <color indexed="8"/>
      <name val="Arial"/>
      <family val="2"/>
      <charset val="238"/>
    </font>
    <font>
      <sz val="11"/>
      <name val="Arial"/>
      <family val="2"/>
    </font>
    <font>
      <sz val="11"/>
      <color indexed="60"/>
      <name val="Arial"/>
      <family val="2"/>
      <charset val="238"/>
    </font>
    <font>
      <sz val="11"/>
      <color indexed="10"/>
      <name val="Arial"/>
      <family val="2"/>
      <charset val="238"/>
    </font>
    <font>
      <b/>
      <sz val="14"/>
      <name val="Arial"/>
      <family val="2"/>
    </font>
    <font>
      <b/>
      <sz val="8"/>
      <name val="Arial"/>
      <family val="2"/>
      <charset val="238"/>
    </font>
  </fonts>
  <fills count="7">
    <fill>
      <patternFill patternType="none"/>
    </fill>
    <fill>
      <patternFill patternType="gray125"/>
    </fill>
    <fill>
      <patternFill patternType="solid">
        <fgColor rgb="FFF2F2F2"/>
      </patternFill>
    </fill>
    <fill>
      <patternFill patternType="solid">
        <fgColor rgb="FFF2F2F2"/>
        <bgColor rgb="FF000000"/>
      </patternFill>
    </fill>
    <fill>
      <patternFill patternType="solid">
        <fgColor indexed="22"/>
        <bgColor indexed="64"/>
      </patternFill>
    </fill>
    <fill>
      <patternFill patternType="solid">
        <fgColor indexed="9"/>
        <bgColor indexed="64"/>
      </patternFill>
    </fill>
    <fill>
      <patternFill patternType="solid">
        <fgColor indexed="5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thin">
        <color rgb="FF3F3F3F"/>
      </right>
      <top style="thin">
        <color rgb="FF3F3F3F"/>
      </top>
      <bottom style="thin">
        <color rgb="FF3F3F3F"/>
      </bottom>
      <diagonal/>
    </border>
    <border>
      <left/>
      <right/>
      <top style="thin">
        <color indexed="64"/>
      </top>
      <bottom style="thin">
        <color indexed="64"/>
      </bottom>
      <diagonal/>
    </border>
    <border>
      <left/>
      <right/>
      <top/>
      <bottom style="thin">
        <color indexed="64"/>
      </bottom>
      <diagonal/>
    </border>
    <border>
      <left/>
      <right/>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20">
    <xf numFmtId="0" fontId="0" fillId="0" borderId="0"/>
    <xf numFmtId="0" fontId="15" fillId="2" borderId="3" applyNumberFormat="0" applyAlignment="0" applyProtection="0"/>
    <xf numFmtId="0" fontId="16" fillId="0" borderId="0"/>
    <xf numFmtId="0" fontId="18" fillId="0" borderId="0"/>
    <xf numFmtId="0" fontId="17" fillId="0" borderId="0"/>
    <xf numFmtId="0" fontId="19" fillId="0" borderId="0"/>
    <xf numFmtId="0" fontId="16" fillId="0" borderId="0"/>
    <xf numFmtId="0" fontId="17" fillId="0" borderId="0"/>
    <xf numFmtId="0" fontId="17" fillId="0" borderId="0"/>
    <xf numFmtId="0" fontId="6" fillId="0" borderId="0"/>
    <xf numFmtId="0" fontId="17" fillId="0" borderId="0"/>
    <xf numFmtId="0" fontId="16" fillId="0" borderId="0"/>
    <xf numFmtId="0" fontId="20" fillId="0" borderId="0" applyNumberFormat="0" applyFill="0" applyBorder="0" applyAlignment="0" applyProtection="0"/>
    <xf numFmtId="0" fontId="17" fillId="0" borderId="0"/>
    <xf numFmtId="0" fontId="17" fillId="0" borderId="0"/>
    <xf numFmtId="0" fontId="17" fillId="0" borderId="0"/>
    <xf numFmtId="0" fontId="28" fillId="0" borderId="0"/>
    <xf numFmtId="4" fontId="47" fillId="0" borderId="0">
      <alignment horizontal="justify" vertical="top" wrapText="1"/>
    </xf>
    <xf numFmtId="0" fontId="48" fillId="0" borderId="0"/>
    <xf numFmtId="44" fontId="6" fillId="0" borderId="0" applyFont="0" applyFill="0" applyBorder="0" applyAlignment="0" applyProtection="0"/>
  </cellStyleXfs>
  <cellXfs count="340">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1" fillId="0" borderId="0" xfId="0" applyFont="1" applyAlignment="1">
      <alignment horizontal="center"/>
    </xf>
    <xf numFmtId="0" fontId="6" fillId="0" borderId="0" xfId="0" applyFont="1"/>
    <xf numFmtId="0" fontId="7" fillId="0" borderId="0" xfId="0" applyFont="1"/>
    <xf numFmtId="0" fontId="8" fillId="0" borderId="0" xfId="0" applyFont="1" applyAlignment="1">
      <alignment wrapText="1"/>
    </xf>
    <xf numFmtId="0" fontId="9" fillId="0" borderId="0" xfId="0" applyFont="1"/>
    <xf numFmtId="0" fontId="12" fillId="0" borderId="2" xfId="0" applyFont="1" applyBorder="1" applyAlignment="1">
      <alignment horizontal="center" wrapText="1"/>
    </xf>
    <xf numFmtId="4" fontId="12" fillId="0" borderId="2" xfId="0" applyNumberFormat="1" applyFont="1" applyBorder="1" applyAlignment="1">
      <alignment horizontal="center" wrapText="1"/>
    </xf>
    <xf numFmtId="4" fontId="0" fillId="0" borderId="0" xfId="0" applyNumberFormat="1"/>
    <xf numFmtId="0" fontId="12" fillId="0" borderId="1" xfId="0" applyFont="1" applyBorder="1" applyAlignment="1">
      <alignment horizontal="right" vertical="top" wrapText="1"/>
    </xf>
    <xf numFmtId="0" fontId="0" fillId="0" borderId="0" xfId="0" applyAlignment="1">
      <alignment horizontal="right" vertical="top"/>
    </xf>
    <xf numFmtId="0" fontId="12" fillId="0" borderId="2" xfId="0" applyFont="1" applyBorder="1" applyAlignment="1">
      <alignment horizontal="center"/>
    </xf>
    <xf numFmtId="0" fontId="0" fillId="0" borderId="0" xfId="0" applyAlignment="1">
      <alignment wrapText="1"/>
    </xf>
    <xf numFmtId="0" fontId="0" fillId="0" borderId="0" xfId="0" applyAlignment="1">
      <alignment horizontal="right"/>
    </xf>
    <xf numFmtId="0" fontId="12" fillId="0" borderId="1" xfId="0" applyFont="1" applyBorder="1" applyAlignment="1">
      <alignment horizontal="right" wrapText="1"/>
    </xf>
    <xf numFmtId="4" fontId="12" fillId="0" borderId="2" xfId="0" applyNumberFormat="1" applyFont="1" applyBorder="1" applyAlignment="1">
      <alignment horizontal="center"/>
    </xf>
    <xf numFmtId="0" fontId="12" fillId="0" borderId="1" xfId="0" applyFont="1" applyBorder="1" applyAlignment="1">
      <alignment horizontal="right" vertical="top"/>
    </xf>
    <xf numFmtId="0" fontId="0" fillId="0" borderId="0" xfId="0" applyAlignment="1">
      <alignment horizontal="right" wrapText="1"/>
    </xf>
    <xf numFmtId="0" fontId="0" fillId="0" borderId="0" xfId="0" applyAlignment="1">
      <alignment horizontal="right" vertical="top" wrapText="1"/>
    </xf>
    <xf numFmtId="0" fontId="13" fillId="0" borderId="1" xfId="0"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horizontal="center" vertical="center" wrapText="1"/>
    </xf>
    <xf numFmtId="0" fontId="11" fillId="0" borderId="0" xfId="0" applyFont="1" applyAlignment="1">
      <alignment horizontal="center"/>
    </xf>
    <xf numFmtId="49" fontId="2" fillId="0" borderId="0" xfId="0" applyNumberFormat="1" applyFont="1"/>
    <xf numFmtId="0" fontId="14" fillId="0" borderId="0" xfId="0" applyFont="1" applyAlignment="1" applyProtection="1">
      <alignment horizontal="justify" vertical="top"/>
      <protection locked="0"/>
    </xf>
    <xf numFmtId="0" fontId="14" fillId="0" borderId="0" xfId="0" applyFont="1" applyAlignment="1" applyProtection="1">
      <alignment horizontal="justify" vertical="top" wrapText="1"/>
      <protection locked="0"/>
    </xf>
    <xf numFmtId="4" fontId="1" fillId="0" borderId="0" xfId="0" applyNumberFormat="1" applyFont="1"/>
    <xf numFmtId="0" fontId="1" fillId="0" borderId="0" xfId="0" applyFont="1" applyAlignment="1">
      <alignment wrapText="1"/>
    </xf>
    <xf numFmtId="0" fontId="1" fillId="0" borderId="0" xfId="0" applyFont="1" applyAlignment="1">
      <alignment vertical="top"/>
    </xf>
    <xf numFmtId="0" fontId="1" fillId="0" borderId="0" xfId="0" applyFont="1" applyAlignment="1">
      <alignment vertical="top" wrapText="1"/>
    </xf>
    <xf numFmtId="0" fontId="15" fillId="2" borderId="3" xfId="1"/>
    <xf numFmtId="0" fontId="14" fillId="0" borderId="0" xfId="0" applyFont="1" applyAlignment="1">
      <alignment horizontal="justify" vertical="top" wrapText="1"/>
    </xf>
    <xf numFmtId="4" fontId="14" fillId="0" borderId="0" xfId="0" applyNumberFormat="1" applyFont="1"/>
    <xf numFmtId="0" fontId="15" fillId="2" borderId="3" xfId="1" applyAlignment="1">
      <alignment wrapText="1"/>
    </xf>
    <xf numFmtId="4" fontId="15" fillId="2" borderId="3" xfId="1" applyNumberFormat="1"/>
    <xf numFmtId="0" fontId="14" fillId="0" borderId="0" xfId="0" applyFont="1"/>
    <xf numFmtId="0" fontId="15" fillId="2" borderId="3" xfId="1" applyAlignment="1">
      <alignment horizontal="right" vertical="top"/>
    </xf>
    <xf numFmtId="0" fontId="12" fillId="0" borderId="1" xfId="0" applyFont="1" applyBorder="1" applyAlignment="1">
      <alignment horizontal="center" vertical="top" wrapText="1"/>
    </xf>
    <xf numFmtId="0" fontId="12" fillId="0" borderId="2" xfId="0" applyFont="1" applyBorder="1" applyAlignment="1">
      <alignment horizontal="center" vertical="center" wrapText="1"/>
    </xf>
    <xf numFmtId="0" fontId="1" fillId="0" borderId="0" xfId="0" applyFont="1" applyAlignment="1">
      <alignment horizontal="right" vertical="top"/>
    </xf>
    <xf numFmtId="0" fontId="13" fillId="0" borderId="1" xfId="0" applyFont="1" applyBorder="1" applyAlignment="1">
      <alignment horizontal="center" vertical="top" wrapText="1"/>
    </xf>
    <xf numFmtId="0" fontId="1" fillId="0" borderId="0" xfId="0" applyFont="1" applyAlignment="1">
      <alignment horizontal="right" wrapText="1"/>
    </xf>
    <xf numFmtId="0" fontId="12" fillId="0" borderId="1" xfId="0" applyFont="1" applyBorder="1" applyAlignment="1">
      <alignment horizontal="center" vertical="center" wrapText="1"/>
    </xf>
    <xf numFmtId="16" fontId="1" fillId="0" borderId="0" xfId="0" applyNumberFormat="1" applyFont="1" applyAlignment="1">
      <alignment vertical="top"/>
    </xf>
    <xf numFmtId="0" fontId="15" fillId="2" borderId="3" xfId="1" applyAlignment="1">
      <alignment horizontal="right" wrapText="1"/>
    </xf>
    <xf numFmtId="49" fontId="14" fillId="0" borderId="0" xfId="0" applyNumberFormat="1" applyFont="1" applyAlignment="1">
      <alignment horizontal="left" vertical="top" wrapText="1"/>
    </xf>
    <xf numFmtId="0" fontId="0" fillId="0" borderId="0" xfId="0" applyAlignment="1">
      <alignment vertical="top"/>
    </xf>
    <xf numFmtId="0" fontId="14" fillId="0" borderId="0" xfId="0" applyFont="1" applyAlignment="1">
      <alignment horizontal="justify" wrapText="1"/>
    </xf>
    <xf numFmtId="0" fontId="0" fillId="0" borderId="0" xfId="0" applyAlignment="1">
      <alignment vertical="top" wrapText="1"/>
    </xf>
    <xf numFmtId="0" fontId="13" fillId="0" borderId="0" xfId="0" applyFont="1" applyAlignment="1">
      <alignment horizontal="center" vertical="top" wrapText="1"/>
    </xf>
    <xf numFmtId="0" fontId="15" fillId="2" borderId="3" xfId="1" applyAlignment="1">
      <alignment vertical="top"/>
    </xf>
    <xf numFmtId="16" fontId="1" fillId="0" borderId="0" xfId="0" applyNumberFormat="1" applyFont="1" applyAlignment="1">
      <alignment horizontal="right" vertical="top"/>
    </xf>
    <xf numFmtId="0" fontId="15" fillId="3" borderId="3" xfId="0" applyFont="1" applyFill="1" applyBorder="1" applyAlignment="1">
      <alignment horizontal="right" vertical="top"/>
    </xf>
    <xf numFmtId="0" fontId="15" fillId="3" borderId="4" xfId="0" applyFont="1" applyFill="1" applyBorder="1" applyAlignment="1">
      <alignment wrapText="1"/>
    </xf>
    <xf numFmtId="0" fontId="15" fillId="3" borderId="4" xfId="0" applyFont="1" applyFill="1" applyBorder="1"/>
    <xf numFmtId="4" fontId="15" fillId="3" borderId="4" xfId="0" applyNumberFormat="1" applyFont="1" applyFill="1" applyBorder="1"/>
    <xf numFmtId="0" fontId="15" fillId="2" borderId="3" xfId="1" applyAlignment="1">
      <alignment wrapText="1"/>
    </xf>
    <xf numFmtId="49" fontId="17" fillId="0" borderId="0" xfId="13" applyNumberFormat="1" applyFont="1" applyAlignment="1">
      <alignment horizontal="center" vertical="top"/>
    </xf>
    <xf numFmtId="0" fontId="21" fillId="0" borderId="0" xfId="13" applyFont="1" applyFill="1" applyBorder="1" applyAlignment="1">
      <alignment horizontal="center" vertical="center" wrapText="1"/>
    </xf>
    <xf numFmtId="0" fontId="17" fillId="0" borderId="0" xfId="13" applyFont="1" applyAlignment="1">
      <alignment horizontal="center"/>
    </xf>
    <xf numFmtId="2" fontId="17" fillId="0" borderId="0" xfId="13" applyNumberFormat="1" applyFont="1" applyAlignment="1">
      <alignment horizontal="center" wrapText="1"/>
    </xf>
    <xf numFmtId="4" fontId="17" fillId="0" borderId="0" xfId="13" applyNumberFormat="1" applyFont="1" applyAlignment="1">
      <alignment horizontal="center" wrapText="1"/>
    </xf>
    <xf numFmtId="0" fontId="17" fillId="0" borderId="0" xfId="13" applyFont="1"/>
    <xf numFmtId="0" fontId="16" fillId="0" borderId="0" xfId="13" applyFont="1" applyFill="1" applyBorder="1" applyAlignment="1">
      <alignment horizontal="justify" vertical="center" wrapText="1"/>
    </xf>
    <xf numFmtId="0" fontId="22" fillId="0" borderId="0" xfId="13" applyFont="1" applyFill="1" applyBorder="1" applyAlignment="1">
      <alignment horizontal="justify" vertical="center" wrapText="1"/>
    </xf>
    <xf numFmtId="49" fontId="23" fillId="0" borderId="0" xfId="13" applyNumberFormat="1" applyFont="1" applyAlignment="1">
      <alignment horizontal="center" vertical="top"/>
    </xf>
    <xf numFmtId="0" fontId="24" fillId="0" borderId="0" xfId="13" applyFont="1" applyFill="1" applyBorder="1" applyAlignment="1">
      <alignment horizontal="center" vertical="center" wrapText="1"/>
    </xf>
    <xf numFmtId="0" fontId="23" fillId="0" borderId="0" xfId="13" applyFont="1" applyAlignment="1">
      <alignment horizontal="center"/>
    </xf>
    <xf numFmtId="2" fontId="23" fillId="0" borderId="0" xfId="13" applyNumberFormat="1" applyFont="1" applyAlignment="1">
      <alignment horizontal="center" wrapText="1"/>
    </xf>
    <xf numFmtId="4" fontId="23" fillId="0" borderId="0" xfId="13" applyNumberFormat="1" applyFont="1" applyAlignment="1">
      <alignment horizontal="center" wrapText="1"/>
    </xf>
    <xf numFmtId="0" fontId="25" fillId="0" borderId="0" xfId="13" applyFont="1" applyBorder="1" applyAlignment="1">
      <alignment horizontal="justify" vertical="top" wrapText="1"/>
    </xf>
    <xf numFmtId="0" fontId="21" fillId="0" borderId="0" xfId="13" applyFont="1" applyFill="1" applyBorder="1" applyAlignment="1">
      <alignment horizontal="justify" vertical="center" wrapText="1"/>
    </xf>
    <xf numFmtId="0" fontId="26" fillId="0" borderId="0" xfId="13" applyFont="1" applyAlignment="1">
      <alignment horizontal="center"/>
    </xf>
    <xf numFmtId="2" fontId="26" fillId="0" borderId="0" xfId="13" applyNumberFormat="1" applyFont="1" applyAlignment="1">
      <alignment horizontal="center" wrapText="1"/>
    </xf>
    <xf numFmtId="4" fontId="26" fillId="0" borderId="0" xfId="13" applyNumberFormat="1" applyFont="1" applyAlignment="1">
      <alignment horizontal="center" wrapText="1"/>
    </xf>
    <xf numFmtId="0" fontId="26" fillId="0" borderId="0" xfId="13" applyFont="1"/>
    <xf numFmtId="0" fontId="0" fillId="0" borderId="0" xfId="14" applyFont="1" applyBorder="1" applyAlignment="1">
      <alignment horizontal="center"/>
    </xf>
    <xf numFmtId="2" fontId="0" fillId="0" borderId="0" xfId="14" applyNumberFormat="1" applyFont="1" applyBorder="1" applyAlignment="1">
      <alignment horizontal="center" wrapText="1"/>
    </xf>
    <xf numFmtId="0" fontId="0" fillId="0" borderId="0" xfId="15" applyNumberFormat="1" applyFont="1" applyFill="1" applyBorder="1" applyAlignment="1">
      <alignment horizontal="left" vertical="top"/>
    </xf>
    <xf numFmtId="0" fontId="27" fillId="0" borderId="0" xfId="13" applyFont="1" applyFill="1" applyBorder="1" applyAlignment="1">
      <alignment horizontal="justify" vertical="center" wrapText="1"/>
    </xf>
    <xf numFmtId="2" fontId="17" fillId="0" borderId="0" xfId="13" applyNumberFormat="1" applyFont="1" applyAlignment="1">
      <alignment horizontal="center"/>
    </xf>
    <xf numFmtId="0" fontId="17" fillId="0" borderId="0" xfId="13" applyFont="1" applyBorder="1" applyAlignment="1">
      <alignment horizontal="center"/>
    </xf>
    <xf numFmtId="2" fontId="17" fillId="0" borderId="0" xfId="13" applyNumberFormat="1" applyFont="1" applyBorder="1" applyAlignment="1">
      <alignment horizontal="center" wrapText="1"/>
    </xf>
    <xf numFmtId="0" fontId="29" fillId="0" borderId="0" xfId="16" applyFont="1" applyAlignment="1">
      <alignment horizontal="left" vertical="top" wrapText="1" shrinkToFit="1"/>
    </xf>
    <xf numFmtId="2" fontId="17" fillId="0" borderId="0" xfId="13" applyNumberFormat="1" applyAlignment="1">
      <alignment horizontal="center"/>
    </xf>
    <xf numFmtId="0" fontId="17" fillId="0" borderId="0" xfId="13" applyFill="1" applyAlignment="1">
      <alignment vertical="top" wrapText="1"/>
    </xf>
    <xf numFmtId="0" fontId="17" fillId="0" borderId="0" xfId="13" applyAlignment="1">
      <alignment horizontal="center"/>
    </xf>
    <xf numFmtId="2" fontId="0" fillId="0" borderId="0" xfId="12" applyNumberFormat="1" applyFont="1" applyAlignment="1">
      <alignment horizontal="center" wrapText="1" shrinkToFit="1"/>
    </xf>
    <xf numFmtId="2" fontId="0" fillId="0" borderId="0" xfId="12" applyNumberFormat="1" applyFont="1" applyFill="1" applyAlignment="1">
      <alignment horizontal="center" wrapText="1" shrinkToFit="1"/>
    </xf>
    <xf numFmtId="49" fontId="0" fillId="0" borderId="0" xfId="12" applyNumberFormat="1" applyFont="1" applyAlignment="1">
      <alignment horizontal="center" wrapText="1" shrinkToFit="1"/>
    </xf>
    <xf numFmtId="0" fontId="16" fillId="0" borderId="0" xfId="13" applyFont="1" applyFill="1" applyAlignment="1">
      <alignment horizontal="justify" vertical="top" wrapText="1"/>
    </xf>
    <xf numFmtId="0" fontId="16" fillId="0" borderId="0" xfId="13" applyFont="1" applyFill="1" applyBorder="1" applyAlignment="1">
      <alignment horizontal="left" vertical="top" wrapText="1"/>
    </xf>
    <xf numFmtId="0" fontId="17" fillId="0" borderId="0" xfId="13" applyFont="1" applyAlignment="1">
      <alignment vertical="center"/>
    </xf>
    <xf numFmtId="2" fontId="17" fillId="0" borderId="0" xfId="13" applyNumberFormat="1" applyFont="1" applyBorder="1" applyAlignment="1">
      <alignment horizontal="center"/>
    </xf>
    <xf numFmtId="0" fontId="27" fillId="0" borderId="0" xfId="13" applyFont="1" applyBorder="1" applyAlignment="1">
      <alignment horizontal="justify" vertical="center" wrapText="1"/>
    </xf>
    <xf numFmtId="4" fontId="17" fillId="0" borderId="0" xfId="13" applyNumberFormat="1" applyFont="1" applyBorder="1" applyAlignment="1">
      <alignment horizontal="center" wrapText="1"/>
    </xf>
    <xf numFmtId="0" fontId="17" fillId="0" borderId="5" xfId="13" applyFont="1" applyBorder="1" applyAlignment="1">
      <alignment horizontal="center"/>
    </xf>
    <xf numFmtId="2" fontId="17" fillId="0" borderId="5" xfId="13" applyNumberFormat="1" applyFont="1" applyFill="1" applyBorder="1" applyAlignment="1">
      <alignment horizontal="center" wrapText="1"/>
    </xf>
    <xf numFmtId="4" fontId="17" fillId="0" borderId="5" xfId="13" applyNumberFormat="1" applyFont="1" applyBorder="1" applyAlignment="1">
      <alignment horizontal="center" wrapText="1"/>
    </xf>
    <xf numFmtId="2" fontId="17" fillId="0" borderId="0" xfId="13" applyNumberFormat="1" applyFont="1" applyFill="1" applyBorder="1" applyAlignment="1">
      <alignment horizontal="center" wrapText="1"/>
    </xf>
    <xf numFmtId="0" fontId="26" fillId="0" borderId="0" xfId="13" applyFont="1" applyBorder="1" applyAlignment="1">
      <alignment horizontal="center"/>
    </xf>
    <xf numFmtId="2" fontId="26" fillId="0" borderId="0" xfId="13" applyNumberFormat="1" applyFont="1" applyFill="1" applyBorder="1" applyAlignment="1">
      <alignment horizontal="center" wrapText="1"/>
    </xf>
    <xf numFmtId="4" fontId="17" fillId="0" borderId="0" xfId="13" applyNumberFormat="1" applyFont="1" applyFill="1" applyBorder="1" applyAlignment="1">
      <alignment horizontal="center" wrapText="1"/>
    </xf>
    <xf numFmtId="0" fontId="17" fillId="0" borderId="0" xfId="13" applyFont="1" applyFill="1" applyBorder="1" applyAlignment="1">
      <alignment horizontal="left" vertical="top" wrapText="1"/>
    </xf>
    <xf numFmtId="49" fontId="17" fillId="0" borderId="0" xfId="13" applyNumberFormat="1" applyFont="1" applyFill="1" applyBorder="1" applyAlignment="1">
      <alignment horizontal="center"/>
    </xf>
    <xf numFmtId="49" fontId="16" fillId="0" borderId="0" xfId="13" applyNumberFormat="1" applyFont="1" applyFill="1" applyAlignment="1">
      <alignment horizontal="left" vertical="top" wrapText="1"/>
    </xf>
    <xf numFmtId="0" fontId="16" fillId="0" borderId="0" xfId="13" applyFont="1" applyBorder="1" applyAlignment="1">
      <alignment horizontal="justify" vertical="top" wrapText="1"/>
    </xf>
    <xf numFmtId="0" fontId="34" fillId="0" borderId="0" xfId="13" applyFont="1" applyAlignment="1">
      <alignment horizontal="center"/>
    </xf>
    <xf numFmtId="2" fontId="34" fillId="0" borderId="0" xfId="13" applyNumberFormat="1" applyFont="1" applyAlignment="1">
      <alignment horizontal="center"/>
    </xf>
    <xf numFmtId="0" fontId="16" fillId="0" borderId="0" xfId="13" applyFont="1" applyAlignment="1">
      <alignment horizontal="left" vertical="top" wrapText="1"/>
    </xf>
    <xf numFmtId="0" fontId="35" fillId="0" borderId="0" xfId="13" applyFont="1" applyAlignment="1">
      <alignment horizontal="center"/>
    </xf>
    <xf numFmtId="2" fontId="35" fillId="0" borderId="0" xfId="13" applyNumberFormat="1" applyFont="1" applyBorder="1" applyAlignment="1">
      <alignment horizontal="center" wrapText="1"/>
    </xf>
    <xf numFmtId="0" fontId="16" fillId="0" borderId="0" xfId="13" applyFont="1" applyAlignment="1">
      <alignment horizontal="justify" vertical="top" wrapText="1"/>
    </xf>
    <xf numFmtId="0" fontId="16" fillId="0" borderId="0" xfId="13" applyFont="1" applyAlignment="1">
      <alignment horizontal="justify" vertical="top"/>
    </xf>
    <xf numFmtId="4" fontId="16" fillId="0" borderId="0" xfId="13" applyNumberFormat="1" applyFont="1" applyFill="1" applyBorder="1" applyAlignment="1">
      <alignment horizontal="justify" vertical="top" wrapText="1"/>
    </xf>
    <xf numFmtId="4" fontId="24" fillId="0" borderId="0" xfId="13" applyNumberFormat="1" applyFont="1" applyFill="1" applyBorder="1" applyAlignment="1">
      <alignment horizontal="justify" vertical="top" wrapText="1"/>
    </xf>
    <xf numFmtId="0" fontId="38" fillId="0" borderId="0" xfId="13" applyFont="1" applyBorder="1" applyAlignment="1">
      <alignment horizontal="left" vertical="top" wrapText="1"/>
    </xf>
    <xf numFmtId="2" fontId="17" fillId="0" borderId="0" xfId="13" applyNumberFormat="1" applyFont="1" applyFill="1" applyAlignment="1">
      <alignment horizontal="center"/>
    </xf>
    <xf numFmtId="0" fontId="33" fillId="0" borderId="0" xfId="13" applyFont="1"/>
    <xf numFmtId="0" fontId="21" fillId="0" borderId="6" xfId="13" applyFont="1" applyFill="1" applyBorder="1" applyAlignment="1">
      <alignment horizontal="justify" vertical="center" wrapText="1"/>
    </xf>
    <xf numFmtId="0" fontId="16" fillId="0" borderId="5" xfId="13" applyFont="1" applyFill="1" applyBorder="1" applyAlignment="1">
      <alignment horizontal="left" vertical="center"/>
    </xf>
    <xf numFmtId="0" fontId="16" fillId="0" borderId="0" xfId="13" applyFont="1" applyFill="1" applyBorder="1" applyAlignment="1">
      <alignment horizontal="left" vertical="center" wrapText="1"/>
    </xf>
    <xf numFmtId="0" fontId="16" fillId="0" borderId="0" xfId="13" applyFont="1" applyFill="1" applyBorder="1" applyAlignment="1">
      <alignment horizontal="left" vertical="center"/>
    </xf>
    <xf numFmtId="0" fontId="17" fillId="0" borderId="7" xfId="13" applyFont="1" applyBorder="1" applyAlignment="1">
      <alignment horizontal="center"/>
    </xf>
    <xf numFmtId="0" fontId="33" fillId="0" borderId="0" xfId="13" applyFont="1" applyAlignment="1">
      <alignment horizontal="center"/>
    </xf>
    <xf numFmtId="2" fontId="33" fillId="0" borderId="0" xfId="13" applyNumberFormat="1" applyFont="1" applyAlignment="1">
      <alignment horizontal="center" wrapText="1"/>
    </xf>
    <xf numFmtId="49" fontId="33" fillId="0" borderId="0" xfId="13" applyNumberFormat="1" applyFont="1" applyAlignment="1">
      <alignment horizontal="center" vertical="top"/>
    </xf>
    <xf numFmtId="37" fontId="16" fillId="0" borderId="0" xfId="11" applyNumberFormat="1" applyFont="1"/>
    <xf numFmtId="4" fontId="16" fillId="0" borderId="0" xfId="11" applyNumberFormat="1" applyFont="1"/>
    <xf numFmtId="37" fontId="39" fillId="0" borderId="0" xfId="11" applyNumberFormat="1" applyFont="1"/>
    <xf numFmtId="4" fontId="40" fillId="0" borderId="0" xfId="11" applyNumberFormat="1" applyFont="1"/>
    <xf numFmtId="37" fontId="16" fillId="0" borderId="0" xfId="11" applyNumberFormat="1" applyFont="1" applyAlignment="1">
      <alignment horizontal="left"/>
    </xf>
    <xf numFmtId="37" fontId="41" fillId="0" borderId="0" xfId="11" applyNumberFormat="1" applyFont="1" applyAlignment="1">
      <alignment horizontal="center" vertical="center"/>
    </xf>
    <xf numFmtId="0" fontId="16" fillId="0" borderId="0" xfId="11" applyNumberFormat="1" applyFont="1" applyFill="1" applyAlignment="1">
      <alignment wrapText="1"/>
    </xf>
    <xf numFmtId="0" fontId="17" fillId="0" borderId="0" xfId="11" applyNumberFormat="1" applyFont="1" applyFill="1" applyAlignment="1">
      <alignment wrapText="1"/>
    </xf>
    <xf numFmtId="4" fontId="17" fillId="0" borderId="0" xfId="11" applyNumberFormat="1" applyFont="1" applyFill="1" applyAlignment="1">
      <alignment wrapText="1"/>
    </xf>
    <xf numFmtId="0" fontId="39" fillId="0" borderId="0" xfId="11" applyNumberFormat="1" applyFont="1" applyFill="1" applyAlignment="1">
      <alignment wrapText="1"/>
    </xf>
    <xf numFmtId="4" fontId="40" fillId="0" borderId="0" xfId="11" applyNumberFormat="1" applyFont="1" applyFill="1" applyAlignment="1">
      <alignment wrapText="1"/>
    </xf>
    <xf numFmtId="2" fontId="17" fillId="0" borderId="0" xfId="11" applyNumberFormat="1" applyFont="1" applyFill="1" applyAlignment="1">
      <alignment wrapText="1"/>
    </xf>
    <xf numFmtId="0" fontId="17" fillId="0" borderId="0" xfId="11" applyNumberFormat="1" applyFont="1" applyFill="1" applyAlignment="1">
      <alignment horizontal="left" wrapText="1"/>
    </xf>
    <xf numFmtId="0" fontId="17" fillId="0" borderId="0" xfId="11" applyNumberFormat="1" applyFont="1" applyFill="1" applyAlignment="1">
      <alignment horizontal="center" vertical="center" wrapText="1"/>
    </xf>
    <xf numFmtId="4" fontId="17" fillId="0" borderId="0" xfId="11" applyNumberFormat="1" applyFont="1" applyFill="1" applyAlignment="1">
      <alignment vertical="center" wrapText="1"/>
    </xf>
    <xf numFmtId="0" fontId="17" fillId="0" borderId="0" xfId="11" applyNumberFormat="1" applyFont="1" applyFill="1" applyAlignment="1">
      <alignment vertical="center" wrapText="1"/>
    </xf>
    <xf numFmtId="0" fontId="17" fillId="0" borderId="0" xfId="11" applyNumberFormat="1" applyFont="1" applyFill="1" applyAlignment="1">
      <alignment horizontal="left" vertical="center" wrapText="1"/>
    </xf>
    <xf numFmtId="4" fontId="42" fillId="0" borderId="0" xfId="11" applyNumberFormat="1" applyFont="1" applyFill="1" applyAlignment="1">
      <alignment vertical="center" wrapText="1"/>
    </xf>
    <xf numFmtId="0" fontId="42" fillId="0" borderId="0" xfId="11" applyNumberFormat="1" applyFont="1" applyFill="1" applyAlignment="1">
      <alignment horizontal="center" vertical="center" wrapText="1"/>
    </xf>
    <xf numFmtId="0" fontId="44" fillId="0" borderId="0" xfId="11" applyNumberFormat="1" applyFont="1" applyFill="1" applyAlignment="1">
      <alignment horizontal="left" vertical="center" wrapText="1"/>
    </xf>
    <xf numFmtId="0" fontId="45" fillId="4" borderId="0" xfId="11" applyNumberFormat="1" applyFont="1" applyFill="1" applyAlignment="1">
      <alignment horizontal="center" vertical="center"/>
    </xf>
    <xf numFmtId="4" fontId="18" fillId="0" borderId="0" xfId="17" applyNumberFormat="1" applyFont="1" applyAlignment="1">
      <alignment horizontal="center"/>
    </xf>
    <xf numFmtId="4" fontId="18" fillId="0" borderId="0" xfId="17" applyFont="1" applyAlignment="1">
      <alignment horizontal="center"/>
    </xf>
    <xf numFmtId="4" fontId="18" fillId="0" borderId="0" xfId="17" applyFont="1" applyAlignment="1">
      <alignment horizontal="justify" vertical="top" wrapText="1"/>
    </xf>
    <xf numFmtId="1" fontId="16" fillId="0" borderId="0" xfId="11" applyNumberFormat="1" applyFont="1" applyBorder="1" applyAlignment="1">
      <alignment horizontal="center" vertical="center" wrapText="1"/>
    </xf>
    <xf numFmtId="4" fontId="16" fillId="0" borderId="0" xfId="11" applyNumberFormat="1" applyFont="1" applyBorder="1" applyAlignment="1">
      <alignment horizontal="center" vertical="center" wrapText="1"/>
    </xf>
    <xf numFmtId="49" fontId="16" fillId="0" borderId="0" xfId="11" applyNumberFormat="1" applyFont="1" applyBorder="1" applyAlignment="1">
      <alignment horizontal="center" vertical="center" wrapText="1"/>
    </xf>
    <xf numFmtId="49" fontId="16" fillId="0" borderId="0" xfId="11" applyNumberFormat="1" applyFont="1" applyBorder="1" applyAlignment="1">
      <alignment horizontal="justify" vertical="top" wrapText="1"/>
    </xf>
    <xf numFmtId="0" fontId="16" fillId="0" borderId="0" xfId="11" applyNumberFormat="1" applyFont="1" applyBorder="1" applyAlignment="1">
      <alignment horizontal="justify" vertical="top" wrapText="1"/>
    </xf>
    <xf numFmtId="0" fontId="16" fillId="0" borderId="0" xfId="11" applyNumberFormat="1" applyFont="1" applyFill="1" applyBorder="1" applyAlignment="1">
      <alignment horizontal="center" vertical="center" wrapText="1"/>
    </xf>
    <xf numFmtId="49" fontId="16" fillId="0" borderId="0" xfId="11" applyNumberFormat="1" applyFont="1" applyBorder="1" applyAlignment="1">
      <alignment horizontal="justify" wrapText="1"/>
    </xf>
    <xf numFmtId="0" fontId="16" fillId="0" borderId="0" xfId="11" applyNumberFormat="1" applyFont="1" applyBorder="1" applyAlignment="1">
      <alignment horizontal="center" vertical="center" wrapText="1"/>
    </xf>
    <xf numFmtId="4" fontId="17" fillId="0" borderId="0" xfId="11" applyNumberFormat="1" applyFont="1" applyFill="1" applyBorder="1" applyAlignment="1">
      <alignment wrapText="1"/>
    </xf>
    <xf numFmtId="0" fontId="17" fillId="0" borderId="0" xfId="11" applyNumberFormat="1" applyFont="1" applyFill="1" applyBorder="1" applyAlignment="1">
      <alignment wrapText="1"/>
    </xf>
    <xf numFmtId="0" fontId="17" fillId="0" borderId="0" xfId="11" applyNumberFormat="1" applyFont="1" applyFill="1" applyBorder="1" applyAlignment="1">
      <alignment horizontal="left" wrapText="1"/>
    </xf>
    <xf numFmtId="0" fontId="17" fillId="0" borderId="0" xfId="11" applyNumberFormat="1" applyFont="1" applyFill="1" applyBorder="1" applyAlignment="1">
      <alignment horizontal="center" vertical="center" wrapText="1"/>
    </xf>
    <xf numFmtId="0" fontId="45" fillId="4" borderId="0" xfId="11" applyNumberFormat="1" applyFont="1" applyFill="1" applyBorder="1" applyAlignment="1">
      <alignment horizontal="center" vertical="center"/>
    </xf>
    <xf numFmtId="4" fontId="17" fillId="0" borderId="0" xfId="11" applyNumberFormat="1" applyFont="1" applyFill="1" applyBorder="1" applyAlignment="1">
      <alignment vertical="center" wrapText="1"/>
    </xf>
    <xf numFmtId="0" fontId="17" fillId="0" borderId="0" xfId="11" applyNumberFormat="1" applyFont="1" applyFill="1" applyBorder="1" applyAlignment="1">
      <alignment vertical="center" wrapText="1"/>
    </xf>
    <xf numFmtId="0" fontId="17" fillId="0" borderId="0" xfId="11" applyNumberFormat="1" applyFont="1" applyFill="1" applyBorder="1" applyAlignment="1">
      <alignment horizontal="center" wrapText="1"/>
    </xf>
    <xf numFmtId="0" fontId="17" fillId="0" borderId="0" xfId="11" applyNumberFormat="1" applyFont="1" applyFill="1" applyBorder="1" applyAlignment="1">
      <alignment horizontal="left" vertical="top" wrapText="1"/>
    </xf>
    <xf numFmtId="4" fontId="17" fillId="0" borderId="0" xfId="11" applyNumberFormat="1" applyFont="1" applyFill="1" applyBorder="1" applyAlignment="1">
      <alignment horizontal="center" vertical="center" wrapText="1"/>
    </xf>
    <xf numFmtId="49" fontId="17" fillId="0" borderId="0" xfId="11" applyNumberFormat="1" applyFont="1" applyBorder="1" applyAlignment="1">
      <alignment horizontal="center" vertical="center" wrapText="1"/>
    </xf>
    <xf numFmtId="0" fontId="17" fillId="0" borderId="0" xfId="11" applyNumberFormat="1" applyFont="1" applyBorder="1" applyAlignment="1">
      <alignment horizontal="justify" vertical="top" wrapText="1"/>
    </xf>
    <xf numFmtId="49" fontId="16" fillId="0" borderId="0" xfId="11" applyNumberFormat="1" applyFont="1" applyBorder="1" applyAlignment="1">
      <alignment horizontal="justify" vertical="center" wrapText="1"/>
    </xf>
    <xf numFmtId="0" fontId="16" fillId="0" borderId="0" xfId="11" applyNumberFormat="1" applyFont="1" applyFill="1" applyBorder="1" applyAlignment="1">
      <alignment horizontal="justify" vertical="top" wrapText="1"/>
    </xf>
    <xf numFmtId="49" fontId="16" fillId="0" borderId="0" xfId="11" applyNumberFormat="1" applyFont="1" applyFill="1" applyBorder="1" applyAlignment="1">
      <alignment horizontal="center" vertical="center" wrapText="1"/>
    </xf>
    <xf numFmtId="0" fontId="17" fillId="0" borderId="0" xfId="11" applyNumberFormat="1" applyFont="1" applyFill="1" applyBorder="1" applyAlignment="1">
      <alignment horizontal="justify" vertical="top" wrapText="1"/>
    </xf>
    <xf numFmtId="4" fontId="17" fillId="0" borderId="0" xfId="11" applyNumberFormat="1" applyFont="1" applyFill="1" applyAlignment="1">
      <alignment horizontal="left" wrapText="1"/>
    </xf>
    <xf numFmtId="0" fontId="21" fillId="0" borderId="0" xfId="11" applyNumberFormat="1" applyFont="1" applyFill="1"/>
    <xf numFmtId="4" fontId="21" fillId="0" borderId="0" xfId="11" applyNumberFormat="1" applyFont="1" applyFill="1"/>
    <xf numFmtId="0" fontId="50" fillId="0" borderId="0" xfId="11" applyNumberFormat="1" applyFont="1" applyFill="1"/>
    <xf numFmtId="4" fontId="51" fillId="0" borderId="0" xfId="11" applyNumberFormat="1" applyFont="1" applyFill="1"/>
    <xf numFmtId="2" fontId="21" fillId="0" borderId="0" xfId="11" applyNumberFormat="1" applyFont="1" applyFill="1"/>
    <xf numFmtId="0" fontId="17" fillId="0" borderId="0" xfId="11" applyNumberFormat="1" applyFont="1" applyBorder="1" applyAlignment="1">
      <alignment horizontal="center" vertical="center"/>
    </xf>
    <xf numFmtId="4" fontId="17" fillId="0" borderId="0" xfId="11" applyNumberFormat="1" applyFont="1" applyBorder="1" applyAlignment="1">
      <alignment horizontal="center" vertical="center"/>
    </xf>
    <xf numFmtId="0" fontId="21" fillId="0" borderId="0" xfId="11" applyNumberFormat="1" applyFont="1" applyFill="1" applyAlignment="1">
      <alignment wrapText="1"/>
    </xf>
    <xf numFmtId="4" fontId="21" fillId="0" borderId="0" xfId="11" applyNumberFormat="1" applyFont="1" applyFill="1" applyAlignment="1">
      <alignment wrapText="1"/>
    </xf>
    <xf numFmtId="0" fontId="50" fillId="0" borderId="0" xfId="11" applyNumberFormat="1" applyFont="1" applyFill="1" applyAlignment="1">
      <alignment wrapText="1"/>
    </xf>
    <xf numFmtId="4" fontId="51" fillId="0" borderId="0" xfId="11" applyNumberFormat="1" applyFont="1" applyFill="1" applyAlignment="1">
      <alignment wrapText="1"/>
    </xf>
    <xf numFmtId="2" fontId="21" fillId="0" borderId="0" xfId="11" applyNumberFormat="1" applyFont="1" applyFill="1" applyAlignment="1">
      <alignment wrapText="1"/>
    </xf>
    <xf numFmtId="0" fontId="21" fillId="0" borderId="0" xfId="11" applyNumberFormat="1" applyFont="1" applyFill="1" applyAlignment="1">
      <alignment horizontal="left" wrapText="1"/>
    </xf>
    <xf numFmtId="0" fontId="21" fillId="0" borderId="0" xfId="11" applyNumberFormat="1" applyFont="1" applyFill="1" applyAlignment="1">
      <alignment horizontal="center" vertical="center" wrapText="1"/>
    </xf>
    <xf numFmtId="1" fontId="17" fillId="0" borderId="0" xfId="11" applyNumberFormat="1" applyFont="1" applyBorder="1" applyAlignment="1">
      <alignment horizontal="center" vertical="center" wrapText="1"/>
    </xf>
    <xf numFmtId="164" fontId="39" fillId="0" borderId="0" xfId="11" applyNumberFormat="1" applyFont="1" applyBorder="1" applyAlignment="1">
      <alignment wrapText="1"/>
    </xf>
    <xf numFmtId="4" fontId="39" fillId="0" borderId="0" xfId="11" applyNumberFormat="1" applyFont="1" applyFill="1" applyAlignment="1">
      <alignment wrapText="1"/>
    </xf>
    <xf numFmtId="0" fontId="16" fillId="0" borderId="0" xfId="11" applyNumberFormat="1" applyFont="1" applyFill="1" applyAlignment="1">
      <alignment horizontal="center" vertical="center" wrapText="1"/>
    </xf>
    <xf numFmtId="0" fontId="21" fillId="0" borderId="0" xfId="11" applyNumberFormat="1" applyFont="1" applyFill="1" applyAlignment="1">
      <alignment horizontal="left"/>
    </xf>
    <xf numFmtId="0" fontId="45" fillId="0" borderId="0" xfId="11" applyNumberFormat="1" applyFont="1" applyFill="1" applyAlignment="1">
      <alignment horizontal="center" vertical="center"/>
    </xf>
    <xf numFmtId="4" fontId="16" fillId="0" borderId="0" xfId="11" applyNumberFormat="1" applyFont="1" applyFill="1" applyAlignment="1">
      <alignment wrapText="1"/>
    </xf>
    <xf numFmtId="0" fontId="17" fillId="0" borderId="0" xfId="11" applyNumberFormat="1" applyFont="1" applyFill="1" applyAlignment="1">
      <alignment horizontal="center" vertical="top" wrapText="1"/>
    </xf>
    <xf numFmtId="4" fontId="16" fillId="0" borderId="0" xfId="11" applyNumberFormat="1" applyFont="1" applyFill="1" applyBorder="1" applyAlignment="1">
      <alignment horizontal="center" vertical="center" wrapText="1"/>
    </xf>
    <xf numFmtId="0" fontId="16" fillId="0" borderId="0" xfId="11" applyFont="1" applyFill="1" applyBorder="1" applyAlignment="1">
      <alignment horizontal="center" vertical="center" wrapText="1"/>
    </xf>
    <xf numFmtId="0" fontId="16" fillId="0" borderId="0" xfId="11" applyFont="1" applyFill="1" applyBorder="1" applyAlignment="1">
      <alignment horizontal="justify"/>
    </xf>
    <xf numFmtId="1" fontId="17" fillId="0" borderId="0" xfId="11" applyNumberFormat="1" applyFont="1" applyBorder="1" applyAlignment="1">
      <alignment horizontal="center" vertical="top" wrapText="1"/>
    </xf>
    <xf numFmtId="0" fontId="16" fillId="0" borderId="0" xfId="11" applyFont="1" applyBorder="1" applyAlignment="1">
      <alignment horizontal="center" vertical="center" wrapText="1"/>
    </xf>
    <xf numFmtId="49" fontId="16" fillId="0" borderId="0" xfId="11" applyNumberFormat="1" applyFont="1" applyFill="1" applyBorder="1" applyAlignment="1">
      <alignment horizontal="justify" vertical="top" wrapText="1"/>
    </xf>
    <xf numFmtId="49" fontId="17" fillId="0" borderId="0" xfId="11" applyNumberFormat="1" applyFont="1" applyFill="1" applyBorder="1" applyAlignment="1">
      <alignment horizontal="center" vertical="center" wrapText="1"/>
    </xf>
    <xf numFmtId="1" fontId="17" fillId="0" borderId="0" xfId="11" quotePrefix="1" applyNumberFormat="1" applyFont="1" applyBorder="1" applyAlignment="1">
      <alignment horizontal="center" vertical="top" wrapText="1"/>
    </xf>
    <xf numFmtId="4" fontId="17" fillId="0" borderId="0" xfId="11" applyNumberFormat="1" applyFont="1" applyAlignment="1">
      <alignment wrapText="1"/>
    </xf>
    <xf numFmtId="0" fontId="17" fillId="0" borderId="0" xfId="11" applyNumberFormat="1" applyFont="1" applyFill="1" applyBorder="1" applyAlignment="1">
      <alignment horizontal="left" vertical="top"/>
    </xf>
    <xf numFmtId="0" fontId="17" fillId="0" borderId="0" xfId="11" applyNumberFormat="1" applyFont="1" applyFill="1" applyBorder="1" applyAlignment="1">
      <alignment horizontal="justify" vertical="top"/>
    </xf>
    <xf numFmtId="0" fontId="17" fillId="0" borderId="0" xfId="11" applyNumberFormat="1" applyFont="1" applyBorder="1" applyAlignment="1">
      <alignment horizontal="center" vertical="center" wrapText="1"/>
    </xf>
    <xf numFmtId="0" fontId="16" fillId="0" borderId="0" xfId="11" applyNumberFormat="1" applyFont="1" applyFill="1"/>
    <xf numFmtId="0" fontId="17" fillId="0" borderId="0" xfId="11" applyNumberFormat="1" applyFont="1" applyFill="1"/>
    <xf numFmtId="4" fontId="17" fillId="0" borderId="0" xfId="11" applyNumberFormat="1" applyFont="1" applyFill="1"/>
    <xf numFmtId="0" fontId="39" fillId="0" borderId="0" xfId="11" applyNumberFormat="1" applyFont="1" applyFill="1"/>
    <xf numFmtId="4" fontId="40" fillId="0" borderId="0" xfId="11" applyNumberFormat="1" applyFont="1" applyFill="1"/>
    <xf numFmtId="2" fontId="17" fillId="0" borderId="0" xfId="11" applyNumberFormat="1" applyFont="1" applyFill="1"/>
    <xf numFmtId="1" fontId="17" fillId="0" borderId="0" xfId="11" applyNumberFormat="1" applyFont="1" applyFill="1" applyBorder="1" applyAlignment="1">
      <alignment horizontal="center" vertical="center" wrapText="1"/>
    </xf>
    <xf numFmtId="4" fontId="17" fillId="0" borderId="0" xfId="11" applyNumberFormat="1" applyFont="1" applyBorder="1" applyAlignment="1">
      <alignment horizontal="center" vertical="center" wrapText="1"/>
    </xf>
    <xf numFmtId="0" fontId="17" fillId="0" borderId="0" xfId="11" applyFont="1" applyBorder="1" applyAlignment="1">
      <alignment horizontal="center" vertical="center" wrapText="1"/>
    </xf>
    <xf numFmtId="49" fontId="17" fillId="0" borderId="0" xfId="11" applyNumberFormat="1" applyFont="1" applyAlignment="1">
      <alignment horizontal="left" wrapText="1"/>
    </xf>
    <xf numFmtId="0" fontId="16" fillId="0" borderId="0" xfId="11" applyNumberFormat="1" applyFont="1" applyAlignment="1">
      <alignment wrapText="1"/>
    </xf>
    <xf numFmtId="0" fontId="17" fillId="0" borderId="0" xfId="11" applyNumberFormat="1" applyFont="1" applyAlignment="1">
      <alignment wrapText="1"/>
    </xf>
    <xf numFmtId="0" fontId="39" fillId="0" borderId="0" xfId="11" applyNumberFormat="1" applyFont="1" applyAlignment="1">
      <alignment wrapText="1"/>
    </xf>
    <xf numFmtId="4" fontId="40" fillId="0" borderId="0" xfId="11" applyNumberFormat="1" applyFont="1" applyAlignment="1">
      <alignment wrapText="1"/>
    </xf>
    <xf numFmtId="2" fontId="17" fillId="0" borderId="0" xfId="11" applyNumberFormat="1" applyFont="1" applyAlignment="1">
      <alignment wrapText="1"/>
    </xf>
    <xf numFmtId="164" fontId="17" fillId="0" borderId="0" xfId="11" applyNumberFormat="1" applyFont="1" applyBorder="1" applyAlignment="1">
      <alignment horizontal="right" vertical="top" wrapText="1"/>
    </xf>
    <xf numFmtId="0" fontId="17" fillId="0" borderId="0" xfId="11" applyFont="1" applyBorder="1" applyAlignment="1">
      <alignment horizontal="left" vertical="center" wrapText="1"/>
    </xf>
    <xf numFmtId="49" fontId="17" fillId="0" borderId="0" xfId="11" applyNumberFormat="1" applyFont="1" applyAlignment="1">
      <alignment horizontal="justify" wrapText="1"/>
    </xf>
    <xf numFmtId="4" fontId="16" fillId="0" borderId="10" xfId="11" applyNumberFormat="1" applyFont="1" applyBorder="1" applyAlignment="1">
      <alignment wrapText="1"/>
    </xf>
    <xf numFmtId="49" fontId="16" fillId="0" borderId="10" xfId="11" applyNumberFormat="1" applyFont="1" applyBorder="1" applyAlignment="1">
      <alignment horizontal="center" vertical="center" wrapText="1"/>
    </xf>
    <xf numFmtId="0" fontId="44" fillId="0" borderId="10" xfId="17" applyNumberFormat="1" applyFont="1" applyBorder="1" applyAlignment="1">
      <alignment horizontal="right" wrapText="1"/>
    </xf>
    <xf numFmtId="0" fontId="16" fillId="0" borderId="0" xfId="11" applyNumberFormat="1" applyFont="1" applyBorder="1" applyAlignment="1">
      <alignment horizontal="left" vertical="top" wrapText="1"/>
    </xf>
    <xf numFmtId="4" fontId="18" fillId="0" borderId="0" xfId="17" quotePrefix="1" applyFont="1" applyAlignment="1">
      <alignment horizontal="justify" vertical="top" wrapText="1"/>
    </xf>
    <xf numFmtId="49" fontId="16" fillId="0" borderId="0" xfId="11" applyNumberFormat="1" applyFont="1" applyBorder="1" applyAlignment="1">
      <alignment horizontal="justify" vertical="center"/>
    </xf>
    <xf numFmtId="4" fontId="21" fillId="0" borderId="0" xfId="11" applyNumberFormat="1" applyFont="1" applyAlignment="1">
      <alignment wrapText="1"/>
    </xf>
    <xf numFmtId="0" fontId="16" fillId="0" borderId="0" xfId="11" applyNumberFormat="1" applyFont="1" applyBorder="1" applyAlignment="1">
      <alignment horizontal="left" wrapText="1"/>
    </xf>
    <xf numFmtId="0" fontId="17" fillId="5" borderId="0" xfId="11" applyNumberFormat="1" applyFont="1" applyFill="1" applyBorder="1" applyAlignment="1">
      <alignment horizontal="justify" vertical="top" wrapText="1"/>
    </xf>
    <xf numFmtId="4" fontId="16" fillId="0" borderId="0" xfId="11" applyNumberFormat="1" applyFont="1" applyBorder="1" applyAlignment="1">
      <alignment horizontal="center" wrapText="1"/>
    </xf>
    <xf numFmtId="0" fontId="16" fillId="0" borderId="0" xfId="11" applyNumberFormat="1" applyFont="1" applyBorder="1" applyAlignment="1">
      <alignment wrapText="1"/>
    </xf>
    <xf numFmtId="49" fontId="17" fillId="0" borderId="0" xfId="11" applyNumberFormat="1" applyFont="1" applyBorder="1" applyAlignment="1">
      <alignment horizontal="justify" vertical="center"/>
    </xf>
    <xf numFmtId="0" fontId="16" fillId="0" borderId="0" xfId="11" applyNumberFormat="1" applyFont="1" applyBorder="1" applyAlignment="1">
      <alignment horizontal="center" vertical="top" wrapText="1"/>
    </xf>
    <xf numFmtId="4" fontId="16" fillId="0" borderId="0" xfId="11" applyNumberFormat="1" applyFont="1" applyBorder="1" applyAlignment="1">
      <alignment wrapText="1"/>
    </xf>
    <xf numFmtId="4" fontId="51" fillId="0" borderId="0" xfId="17" applyFont="1" applyAlignment="1">
      <alignment horizontal="justify" vertical="top" wrapText="1"/>
    </xf>
    <xf numFmtId="0" fontId="53" fillId="0" borderId="0" xfId="11" applyNumberFormat="1" applyFont="1" applyAlignment="1">
      <alignment wrapText="1"/>
    </xf>
    <xf numFmtId="4" fontId="53" fillId="0" borderId="0" xfId="11" applyNumberFormat="1" applyFont="1" applyAlignment="1">
      <alignment wrapText="1"/>
    </xf>
    <xf numFmtId="0" fontId="54" fillId="0" borderId="0" xfId="11" applyNumberFormat="1" applyFont="1" applyAlignment="1">
      <alignment wrapText="1"/>
    </xf>
    <xf numFmtId="4" fontId="55" fillId="0" borderId="0" xfId="11" applyNumberFormat="1" applyFont="1" applyAlignment="1">
      <alignment wrapText="1"/>
    </xf>
    <xf numFmtId="2" fontId="53" fillId="0" borderId="0" xfId="11" applyNumberFormat="1" applyFont="1" applyAlignment="1">
      <alignment wrapText="1"/>
    </xf>
    <xf numFmtId="49" fontId="21" fillId="0" borderId="0" xfId="11" applyNumberFormat="1" applyFont="1" applyAlignment="1">
      <alignment horizontal="left" wrapText="1"/>
    </xf>
    <xf numFmtId="0" fontId="45" fillId="0" borderId="0" xfId="11" applyNumberFormat="1" applyFont="1" applyAlignment="1">
      <alignment horizontal="center" vertical="center" wrapText="1"/>
    </xf>
    <xf numFmtId="0" fontId="53" fillId="0" borderId="0" xfId="11" applyNumberFormat="1" applyFont="1"/>
    <xf numFmtId="4" fontId="53" fillId="0" borderId="0" xfId="11" applyNumberFormat="1" applyFont="1"/>
    <xf numFmtId="0" fontId="54" fillId="0" borderId="0" xfId="11" applyNumberFormat="1" applyFont="1"/>
    <xf numFmtId="4" fontId="55" fillId="0" borderId="0" xfId="11" applyNumberFormat="1" applyFont="1"/>
    <xf numFmtId="2" fontId="17" fillId="0" borderId="0" xfId="11" applyNumberFormat="1" applyFont="1"/>
    <xf numFmtId="0" fontId="16" fillId="0" borderId="0" xfId="11" applyNumberFormat="1" applyFont="1"/>
    <xf numFmtId="0" fontId="17" fillId="0" borderId="0" xfId="11" applyNumberFormat="1" applyFont="1"/>
    <xf numFmtId="4" fontId="17" fillId="0" borderId="0" xfId="11" applyNumberFormat="1" applyFont="1"/>
    <xf numFmtId="0" fontId="39" fillId="0" borderId="0" xfId="11" applyNumberFormat="1" applyFont="1"/>
    <xf numFmtId="4" fontId="56" fillId="0" borderId="0" xfId="11" applyNumberFormat="1" applyFont="1"/>
    <xf numFmtId="0" fontId="56" fillId="0" borderId="0" xfId="11" applyNumberFormat="1" applyFont="1"/>
    <xf numFmtId="0" fontId="42" fillId="0" borderId="0" xfId="11" applyNumberFormat="1" applyFont="1" applyAlignment="1">
      <alignment horizontal="left"/>
    </xf>
    <xf numFmtId="0" fontId="42" fillId="0" borderId="0" xfId="11" applyNumberFormat="1" applyFont="1" applyAlignment="1">
      <alignment horizontal="center" vertical="center"/>
    </xf>
    <xf numFmtId="37" fontId="17" fillId="0" borderId="0" xfId="11" applyNumberFormat="1" applyFont="1"/>
    <xf numFmtId="4" fontId="57" fillId="6" borderId="1" xfId="11" applyNumberFormat="1" applyFont="1" applyFill="1" applyBorder="1" applyAlignment="1">
      <alignment horizontal="center" vertical="center" wrapText="1"/>
    </xf>
    <xf numFmtId="37" fontId="57" fillId="6" borderId="1" xfId="11" applyNumberFormat="1" applyFont="1" applyFill="1" applyBorder="1" applyAlignment="1">
      <alignment horizontal="center" vertical="center" wrapText="1"/>
    </xf>
    <xf numFmtId="164" fontId="57" fillId="6" borderId="1" xfId="11" applyNumberFormat="1" applyFont="1" applyFill="1" applyBorder="1" applyAlignment="1">
      <alignment horizontal="center" vertical="center" wrapText="1"/>
    </xf>
    <xf numFmtId="164" fontId="17" fillId="0" borderId="0" xfId="11" applyNumberFormat="1" applyFont="1" applyAlignment="1"/>
    <xf numFmtId="164" fontId="21" fillId="0" borderId="0" xfId="11" applyNumberFormat="1" applyFont="1" applyBorder="1" applyAlignment="1">
      <alignment wrapText="1"/>
    </xf>
    <xf numFmtId="164" fontId="21" fillId="0" borderId="0" xfId="11" applyNumberFormat="1" applyFont="1" applyAlignment="1">
      <alignment wrapText="1"/>
    </xf>
    <xf numFmtId="164" fontId="17" fillId="0" borderId="0" xfId="18" applyNumberFormat="1" applyFont="1" applyFill="1" applyBorder="1" applyAlignment="1" applyProtection="1">
      <alignment horizontal="center" vertical="center"/>
    </xf>
    <xf numFmtId="164" fontId="42" fillId="4" borderId="1" xfId="11" applyNumberFormat="1" applyFont="1" applyFill="1" applyBorder="1" applyAlignment="1">
      <alignment wrapText="1"/>
    </xf>
    <xf numFmtId="164" fontId="17" fillId="0" borderId="0" xfId="11" applyNumberFormat="1" applyFont="1" applyFill="1" applyBorder="1" applyAlignment="1">
      <alignment horizontal="center" vertical="center" wrapText="1"/>
    </xf>
    <xf numFmtId="164" fontId="17" fillId="0" borderId="0" xfId="11" applyNumberFormat="1" applyFont="1" applyFill="1" applyAlignment="1">
      <alignment wrapText="1"/>
    </xf>
    <xf numFmtId="164" fontId="21" fillId="0" borderId="0" xfId="11" applyNumberFormat="1" applyFont="1" applyFill="1" applyAlignment="1">
      <alignment horizontal="left"/>
    </xf>
    <xf numFmtId="164" fontId="21" fillId="0" borderId="0" xfId="11" applyNumberFormat="1" applyFont="1" applyFill="1" applyAlignment="1">
      <alignment wrapText="1"/>
    </xf>
    <xf numFmtId="164" fontId="42" fillId="4" borderId="9" xfId="11" applyNumberFormat="1" applyFont="1" applyFill="1" applyBorder="1" applyAlignment="1">
      <alignment wrapText="1"/>
    </xf>
    <xf numFmtId="164" fontId="17" fillId="0" borderId="0" xfId="11" applyNumberFormat="1" applyFont="1" applyFill="1" applyBorder="1" applyAlignment="1">
      <alignment wrapText="1"/>
    </xf>
    <xf numFmtId="164" fontId="42" fillId="4" borderId="0" xfId="11" applyNumberFormat="1" applyFont="1" applyFill="1" applyBorder="1" applyAlignment="1">
      <alignment wrapText="1"/>
    </xf>
    <xf numFmtId="164" fontId="18" fillId="0" borderId="0" xfId="17" applyNumberFormat="1" applyFont="1" applyAlignment="1">
      <alignment horizontal="right"/>
    </xf>
    <xf numFmtId="164" fontId="49" fillId="0" borderId="0" xfId="18" applyNumberFormat="1" applyFont="1" applyFill="1" applyBorder="1" applyAlignment="1" applyProtection="1">
      <alignment horizontal="center" vertical="center"/>
    </xf>
    <xf numFmtId="164" fontId="42" fillId="0" borderId="0" xfId="11" applyNumberFormat="1" applyFont="1" applyFill="1" applyBorder="1" applyAlignment="1">
      <alignment vertical="center" wrapText="1"/>
    </xf>
    <xf numFmtId="164" fontId="17" fillId="0" borderId="0" xfId="11" applyNumberFormat="1" applyFont="1" applyFill="1" applyAlignment="1">
      <alignment vertical="center" wrapText="1"/>
    </xf>
    <xf numFmtId="164" fontId="16" fillId="0" borderId="0" xfId="11" applyNumberFormat="1" applyFont="1" applyAlignment="1"/>
    <xf numFmtId="4" fontId="42" fillId="0" borderId="0" xfId="17" applyFont="1" applyAlignment="1">
      <alignment horizontal="justify" vertical="top" wrapText="1"/>
    </xf>
    <xf numFmtId="44" fontId="12" fillId="0" borderId="2" xfId="19" applyFont="1" applyBorder="1" applyAlignment="1">
      <alignment horizontal="center"/>
    </xf>
    <xf numFmtId="44" fontId="0" fillId="0" borderId="0" xfId="19" applyFont="1"/>
    <xf numFmtId="44" fontId="1" fillId="0" borderId="0" xfId="19" applyFont="1"/>
    <xf numFmtId="44" fontId="14" fillId="0" borderId="0" xfId="19" applyFont="1"/>
    <xf numFmtId="44" fontId="15" fillId="2" borderId="3" xfId="19" applyFont="1" applyFill="1" applyBorder="1"/>
    <xf numFmtId="44" fontId="17" fillId="0" borderId="0" xfId="19" applyFont="1" applyAlignment="1">
      <alignment horizontal="center"/>
    </xf>
    <xf numFmtId="44" fontId="23" fillId="0" borderId="0" xfId="19" applyFont="1" applyAlignment="1">
      <alignment horizontal="center"/>
    </xf>
    <xf numFmtId="44" fontId="26" fillId="0" borderId="0" xfId="19" applyFont="1" applyAlignment="1">
      <alignment horizontal="center"/>
    </xf>
    <xf numFmtId="44" fontId="17" fillId="0" borderId="0" xfId="19" applyFont="1" applyBorder="1" applyAlignment="1">
      <alignment horizontal="center"/>
    </xf>
    <xf numFmtId="44" fontId="17" fillId="0" borderId="5" xfId="19" applyFont="1" applyBorder="1" applyAlignment="1">
      <alignment horizontal="center"/>
    </xf>
    <xf numFmtId="44" fontId="33" fillId="0" borderId="0" xfId="19" applyFont="1" applyBorder="1" applyAlignment="1">
      <alignment horizontal="center"/>
    </xf>
    <xf numFmtId="44" fontId="33" fillId="0" borderId="0" xfId="19" applyFont="1" applyAlignment="1">
      <alignment horizontal="center"/>
    </xf>
    <xf numFmtId="44" fontId="17" fillId="0" borderId="7" xfId="19" applyFont="1" applyBorder="1" applyAlignment="1">
      <alignment horizontal="center"/>
    </xf>
    <xf numFmtId="44" fontId="57" fillId="6" borderId="1" xfId="19" applyFont="1" applyFill="1" applyBorder="1" applyAlignment="1">
      <alignment vertical="center" wrapText="1"/>
    </xf>
    <xf numFmtId="44" fontId="17" fillId="0" borderId="0" xfId="19" applyFont="1" applyAlignment="1"/>
    <xf numFmtId="44" fontId="21" fillId="0" borderId="0" xfId="19" applyFont="1" applyAlignment="1">
      <alignment wrapText="1"/>
    </xf>
    <xf numFmtId="44" fontId="16" fillId="0" borderId="0" xfId="19" applyFont="1" applyBorder="1" applyAlignment="1">
      <alignment vertical="center" wrapText="1"/>
    </xf>
    <xf numFmtId="44" fontId="17" fillId="0" borderId="0" xfId="19" applyFont="1" applyFill="1" applyBorder="1" applyAlignment="1">
      <alignment vertical="center" wrapText="1"/>
    </xf>
    <xf numFmtId="44" fontId="17" fillId="0" borderId="0" xfId="19" applyFont="1" applyBorder="1" applyAlignment="1">
      <alignment vertical="top" wrapText="1"/>
    </xf>
    <xf numFmtId="44" fontId="17" fillId="0" borderId="0" xfId="19" applyFont="1" applyFill="1" applyAlignment="1">
      <alignment wrapText="1"/>
    </xf>
    <xf numFmtId="44" fontId="17" fillId="0" borderId="0" xfId="19" applyFont="1" applyAlignment="1">
      <alignment wrapText="1"/>
    </xf>
    <xf numFmtId="44" fontId="17" fillId="0" borderId="0" xfId="19" applyFont="1" applyAlignment="1">
      <alignment vertical="center" wrapText="1"/>
    </xf>
    <xf numFmtId="44" fontId="21" fillId="0" borderId="0" xfId="19" applyFont="1" applyFill="1" applyAlignment="1">
      <alignment horizontal="left"/>
    </xf>
    <xf numFmtId="44" fontId="17" fillId="0" borderId="0" xfId="19" applyFont="1" applyBorder="1" applyAlignment="1">
      <alignment vertical="center" wrapText="1"/>
    </xf>
    <xf numFmtId="44" fontId="21" fillId="0" borderId="0" xfId="19" applyFont="1" applyFill="1" applyAlignment="1">
      <alignment wrapText="1"/>
    </xf>
    <xf numFmtId="44" fontId="17" fillId="0" borderId="0" xfId="19" applyFont="1" applyFill="1" applyBorder="1" applyAlignment="1">
      <alignment wrapText="1"/>
    </xf>
    <xf numFmtId="44" fontId="18" fillId="0" borderId="0" xfId="19" applyFont="1" applyAlignment="1">
      <alignment horizontal="right"/>
    </xf>
    <xf numFmtId="44" fontId="42" fillId="0" borderId="0" xfId="19" applyFont="1" applyFill="1" applyAlignment="1">
      <alignment vertical="center" wrapText="1"/>
    </xf>
    <xf numFmtId="44" fontId="17" fillId="0" borderId="0" xfId="19" applyFont="1" applyFill="1" applyAlignment="1">
      <alignment vertical="center" wrapText="1"/>
    </xf>
    <xf numFmtId="44" fontId="17" fillId="0" borderId="0" xfId="19" applyFont="1" applyFill="1" applyAlignment="1">
      <alignment horizontal="right" wrapText="1"/>
    </xf>
    <xf numFmtId="44" fontId="16" fillId="0" borderId="0" xfId="19" applyFont="1"/>
    <xf numFmtId="44" fontId="13" fillId="0" borderId="1" xfId="19" applyFont="1" applyBorder="1" applyAlignment="1">
      <alignment horizontal="center" vertical="center"/>
    </xf>
    <xf numFmtId="44" fontId="13" fillId="0" borderId="0" xfId="19" applyFont="1" applyAlignment="1">
      <alignment horizontal="center" vertical="center"/>
    </xf>
    <xf numFmtId="44" fontId="15" fillId="3" borderId="4" xfId="19" applyFont="1" applyFill="1" applyBorder="1"/>
    <xf numFmtId="44" fontId="12" fillId="0" borderId="2" xfId="19" applyFont="1" applyBorder="1" applyAlignment="1">
      <alignment horizontal="center" vertical="center"/>
    </xf>
    <xf numFmtId="0" fontId="10" fillId="0" borderId="0" xfId="0" applyFont="1" applyAlignment="1">
      <alignment horizontal="center"/>
    </xf>
    <xf numFmtId="0" fontId="8" fillId="0" borderId="0" xfId="0" applyFont="1" applyAlignment="1">
      <alignment horizontal="center"/>
    </xf>
    <xf numFmtId="0" fontId="1" fillId="0" borderId="0" xfId="0" applyFont="1" applyAlignment="1">
      <alignment horizontal="center" wrapText="1"/>
    </xf>
    <xf numFmtId="0" fontId="0" fillId="0" borderId="0" xfId="0" applyAlignment="1">
      <alignment horizontal="left" vertical="top" wrapText="1"/>
    </xf>
    <xf numFmtId="37" fontId="46" fillId="0" borderId="0" xfId="11" applyNumberFormat="1" applyFont="1" applyAlignment="1" applyProtection="1">
      <alignment horizontal="right" wrapText="1"/>
    </xf>
    <xf numFmtId="0" fontId="45" fillId="4" borderId="0" xfId="11" applyNumberFormat="1" applyFont="1" applyFill="1" applyAlignment="1">
      <alignment horizontal="left"/>
    </xf>
    <xf numFmtId="0" fontId="21" fillId="4" borderId="0" xfId="11" applyNumberFormat="1" applyFont="1" applyFill="1" applyBorder="1" applyAlignment="1">
      <alignment horizontal="left"/>
    </xf>
    <xf numFmtId="0" fontId="21" fillId="4" borderId="0" xfId="11" applyNumberFormat="1" applyFont="1" applyFill="1" applyAlignment="1">
      <alignment horizontal="left"/>
    </xf>
    <xf numFmtId="37" fontId="46" fillId="0" borderId="0" xfId="11" applyNumberFormat="1" applyFont="1" applyBorder="1" applyAlignment="1" applyProtection="1">
      <alignment horizontal="right" wrapText="1"/>
    </xf>
    <xf numFmtId="0" fontId="43" fillId="0" borderId="0" xfId="11" applyNumberFormat="1" applyFont="1" applyFill="1" applyAlignment="1">
      <alignment horizontal="right" vertical="center" wrapText="1"/>
    </xf>
    <xf numFmtId="4" fontId="42" fillId="0" borderId="1" xfId="11" applyNumberFormat="1" applyFont="1" applyFill="1" applyBorder="1" applyAlignment="1">
      <alignment horizontal="center" vertical="center" wrapText="1"/>
    </xf>
    <xf numFmtId="0" fontId="42" fillId="0" borderId="1" xfId="11" applyNumberFormat="1" applyFont="1" applyFill="1" applyBorder="1" applyAlignment="1">
      <alignment horizontal="center" vertical="center" wrapText="1"/>
    </xf>
    <xf numFmtId="4" fontId="42" fillId="0" borderId="8" xfId="11" applyNumberFormat="1" applyFont="1" applyFill="1" applyBorder="1" applyAlignment="1">
      <alignment horizontal="center" vertical="center" wrapText="1"/>
    </xf>
    <xf numFmtId="4" fontId="42" fillId="0" borderId="2" xfId="11" applyNumberFormat="1" applyFont="1" applyFill="1" applyBorder="1" applyAlignment="1">
      <alignment horizontal="center" vertical="center" wrapText="1"/>
    </xf>
    <xf numFmtId="0" fontId="10" fillId="0" borderId="0" xfId="0" applyFont="1" applyAlignment="1">
      <alignment horizontal="center" wrapText="1"/>
    </xf>
  </cellXfs>
  <cellStyles count="20">
    <cellStyle name="Excel Built-in Normal" xfId="8"/>
    <cellStyle name="Izlaz" xfId="1" builtinId="21"/>
    <cellStyle name="Normal 2" xfId="2"/>
    <cellStyle name="Normal 2 2 2 2 2" xfId="15"/>
    <cellStyle name="Normal 2 3" xfId="6"/>
    <cellStyle name="Normal 3" xfId="13"/>
    <cellStyle name="Normal 4" xfId="11"/>
    <cellStyle name="Normal 5" xfId="17"/>
    <cellStyle name="Normal 7" xfId="5"/>
    <cellStyle name="Normal_TROSKOVNIK-revizija2" xfId="14"/>
    <cellStyle name="Normal_TROŠKOVNIK - KAM - ŽUTO" xfId="18"/>
    <cellStyle name="Normalno" xfId="0" builtinId="0"/>
    <cellStyle name="Normalno 11" xfId="10"/>
    <cellStyle name="Normalno 2" xfId="7"/>
    <cellStyle name="Normalno 3" xfId="9"/>
    <cellStyle name="Obično 2" xfId="3"/>
    <cellStyle name="Obično 3" xfId="16"/>
    <cellStyle name="Obično_Špranca" xfId="4"/>
    <cellStyle name="Tekst objašnjenja" xfId="12" builtinId="53"/>
    <cellStyle name="Valuta" xfId="19"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66675</xdr:rowOff>
    </xdr:from>
    <xdr:to>
      <xdr:col>2</xdr:col>
      <xdr:colOff>123825</xdr:colOff>
      <xdr:row>10</xdr:row>
      <xdr:rowOff>101083</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4875" y="257175"/>
          <a:ext cx="895350" cy="1748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361950</xdr:colOff>
      <xdr:row>1</xdr:row>
      <xdr:rowOff>47625</xdr:rowOff>
    </xdr:from>
    <xdr:to>
      <xdr:col>2</xdr:col>
      <xdr:colOff>621073</xdr:colOff>
      <xdr:row>10</xdr:row>
      <xdr:rowOff>5833</xdr:rowOff>
    </xdr:to>
    <xdr:pic>
      <xdr:nvPicPr>
        <xdr:cNvPr id="3" name="Slika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 y="238125"/>
          <a:ext cx="916348" cy="17489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347942</xdr:colOff>
      <xdr:row>3</xdr:row>
      <xdr:rowOff>41275</xdr:rowOff>
    </xdr:from>
    <xdr:to>
      <xdr:col>7</xdr:col>
      <xdr:colOff>650874</xdr:colOff>
      <xdr:row>41</xdr:row>
      <xdr:rowOff>60325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942" y="612775"/>
          <a:ext cx="4859057" cy="725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53</xdr:row>
      <xdr:rowOff>180975</xdr:rowOff>
    </xdr:from>
    <xdr:to>
      <xdr:col>8</xdr:col>
      <xdr:colOff>219075</xdr:colOff>
      <xdr:row>94</xdr:row>
      <xdr:rowOff>66675</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 y="10277475"/>
          <a:ext cx="5000625" cy="769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333375</xdr:colOff>
      <xdr:row>103</xdr:row>
      <xdr:rowOff>1</xdr:rowOff>
    </xdr:from>
    <xdr:to>
      <xdr:col>7</xdr:col>
      <xdr:colOff>662553</xdr:colOff>
      <xdr:row>143</xdr:row>
      <xdr:rowOff>1</xdr:rowOff>
    </xdr:to>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19621501"/>
          <a:ext cx="4996428" cy="76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461963</xdr:colOff>
      <xdr:row>153</xdr:row>
      <xdr:rowOff>171450</xdr:rowOff>
    </xdr:from>
    <xdr:to>
      <xdr:col>8</xdr:col>
      <xdr:colOff>147638</xdr:colOff>
      <xdr:row>186</xdr:row>
      <xdr:rowOff>123825</xdr:rowOff>
    </xdr:to>
    <xdr:pic>
      <xdr:nvPicPr>
        <xdr:cNvPr id="5" name="Picture 1">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1963" y="29317950"/>
          <a:ext cx="5019675" cy="623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384174</xdr:colOff>
      <xdr:row>203</xdr:row>
      <xdr:rowOff>157163</xdr:rowOff>
    </xdr:from>
    <xdr:to>
      <xdr:col>8</xdr:col>
      <xdr:colOff>412749</xdr:colOff>
      <xdr:row>244</xdr:row>
      <xdr:rowOff>179055</xdr:rowOff>
    </xdr:to>
    <xdr:pic>
      <xdr:nvPicPr>
        <xdr:cNvPr id="6" name="Picture 18">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4174" y="38828663"/>
          <a:ext cx="5235575" cy="7832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253</xdr:row>
      <xdr:rowOff>39687</xdr:rowOff>
    </xdr:from>
    <xdr:to>
      <xdr:col>8</xdr:col>
      <xdr:colOff>206375</xdr:colOff>
      <xdr:row>290</xdr:row>
      <xdr:rowOff>159922</xdr:rowOff>
    </xdr:to>
    <xdr:pic>
      <xdr:nvPicPr>
        <xdr:cNvPr id="7" name="Picture 19">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2875" y="48236187"/>
          <a:ext cx="5270500" cy="7168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2352675</xdr:colOff>
      <xdr:row>201</xdr:row>
      <xdr:rowOff>133350</xdr:rowOff>
    </xdr:from>
    <xdr:to>
      <xdr:col>1</xdr:col>
      <xdr:colOff>3267075</xdr:colOff>
      <xdr:row>208</xdr:row>
      <xdr:rowOff>0</xdr:rowOff>
    </xdr:to>
    <xdr:pic>
      <xdr:nvPicPr>
        <xdr:cNvPr id="2" name="Image2">
          <a:extLst>
            <a:ext uri="{FF2B5EF4-FFF2-40B4-BE49-F238E27FC236}">
              <a16:creationId xmlns:a16="http://schemas.microsoft.com/office/drawing/2014/main" id="{B7AE70B4-0CF8-4498-8718-609AE7BCA1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57407175"/>
          <a:ext cx="9144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202</xdr:row>
      <xdr:rowOff>28575</xdr:rowOff>
    </xdr:from>
    <xdr:to>
      <xdr:col>1</xdr:col>
      <xdr:colOff>2200275</xdr:colOff>
      <xdr:row>207</xdr:row>
      <xdr:rowOff>95249</xdr:rowOff>
    </xdr:to>
    <xdr:pic>
      <xdr:nvPicPr>
        <xdr:cNvPr id="3" name="Image7">
          <a:extLst>
            <a:ext uri="{FF2B5EF4-FFF2-40B4-BE49-F238E27FC236}">
              <a16:creationId xmlns:a16="http://schemas.microsoft.com/office/drawing/2014/main" id="{BB586BD8-720F-4E00-B48F-DCAE989158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 y="57464325"/>
          <a:ext cx="2162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2228850</xdr:colOff>
      <xdr:row>26</xdr:row>
      <xdr:rowOff>114300</xdr:rowOff>
    </xdr:from>
    <xdr:to>
      <xdr:col>4</xdr:col>
      <xdr:colOff>707437</xdr:colOff>
      <xdr:row>30</xdr:row>
      <xdr:rowOff>23812</xdr:rowOff>
    </xdr:to>
    <xdr:pic>
      <xdr:nvPicPr>
        <xdr:cNvPr id="2" name="Slika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6050" y="5334000"/>
          <a:ext cx="2040937" cy="671512"/>
        </a:xfrm>
        <a:prstGeom prst="rect">
          <a:avLst/>
        </a:prstGeom>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view="pageLayout" topLeftCell="A21" zoomScaleNormal="100" workbookViewId="0">
      <selection activeCell="H46" sqref="H46"/>
    </sheetView>
  </sheetViews>
  <sheetFormatPr defaultRowHeight="15"/>
  <cols>
    <col min="1" max="1" width="12.42578125" style="7" customWidth="1"/>
    <col min="2" max="2" width="11" style="7" bestFit="1" customWidth="1"/>
    <col min="3" max="16384" width="9.140625" style="7"/>
  </cols>
  <sheetData>
    <row r="2" spans="1:8">
      <c r="E2" s="8" t="s">
        <v>0</v>
      </c>
      <c r="F2" s="8"/>
      <c r="G2" s="8"/>
      <c r="H2" s="8"/>
    </row>
    <row r="3" spans="1:8">
      <c r="E3" s="8" t="s">
        <v>1</v>
      </c>
      <c r="F3" s="8"/>
      <c r="G3" s="8"/>
      <c r="H3" s="8"/>
    </row>
    <row r="4" spans="1:8">
      <c r="A4" s="7" t="s">
        <v>2</v>
      </c>
      <c r="E4" s="8" t="s">
        <v>3</v>
      </c>
      <c r="F4" s="8"/>
      <c r="G4" s="8"/>
      <c r="H4" s="8"/>
    </row>
    <row r="12" spans="1:8">
      <c r="A12" s="9" t="s">
        <v>10</v>
      </c>
      <c r="B12" s="2" t="s">
        <v>171</v>
      </c>
    </row>
    <row r="13" spans="1:8">
      <c r="A13" s="2" t="s">
        <v>13</v>
      </c>
      <c r="B13" s="28" t="s">
        <v>170</v>
      </c>
    </row>
    <row r="14" spans="1:8">
      <c r="A14" s="7" t="s">
        <v>4</v>
      </c>
      <c r="B14" s="2"/>
    </row>
    <row r="15" spans="1:8">
      <c r="A15" s="10" t="s">
        <v>11</v>
      </c>
      <c r="B15" s="2" t="s">
        <v>172</v>
      </c>
      <c r="C15" s="10"/>
      <c r="D15" s="10"/>
      <c r="E15" s="10"/>
      <c r="F15" s="10"/>
    </row>
    <row r="16" spans="1:8">
      <c r="A16" s="10"/>
      <c r="B16" s="10"/>
      <c r="C16" s="10"/>
      <c r="D16" s="10"/>
      <c r="E16" s="10"/>
      <c r="F16" s="10"/>
    </row>
    <row r="18" spans="1:9">
      <c r="A18" s="10" t="s">
        <v>12</v>
      </c>
      <c r="B18" s="2" t="s">
        <v>173</v>
      </c>
      <c r="C18" s="10"/>
      <c r="D18" s="10"/>
      <c r="E18" s="10"/>
    </row>
    <row r="28" spans="1:9" ht="26.25">
      <c r="A28" s="325" t="s">
        <v>5</v>
      </c>
      <c r="B28" s="325"/>
      <c r="C28" s="325"/>
      <c r="D28" s="325"/>
      <c r="E28" s="325"/>
      <c r="F28" s="325"/>
      <c r="G28" s="325"/>
      <c r="H28" s="325"/>
      <c r="I28" s="325"/>
    </row>
    <row r="30" spans="1:9">
      <c r="A30" s="326" t="s">
        <v>535</v>
      </c>
      <c r="B30" s="326"/>
      <c r="C30" s="326"/>
      <c r="D30" s="326"/>
      <c r="E30" s="326"/>
      <c r="F30" s="326"/>
      <c r="G30" s="326"/>
      <c r="H30" s="326"/>
      <c r="I30" s="326"/>
    </row>
    <row r="38" spans="3:6">
      <c r="F38" s="7" t="s">
        <v>6</v>
      </c>
    </row>
    <row r="39" spans="3:6">
      <c r="F39" s="7" t="s">
        <v>7</v>
      </c>
    </row>
    <row r="44" spans="3:6">
      <c r="C44" s="7" t="s">
        <v>8</v>
      </c>
    </row>
    <row r="45" spans="3:6">
      <c r="C45" s="7" t="s">
        <v>9</v>
      </c>
    </row>
    <row r="47" spans="3:6">
      <c r="C47" t="s">
        <v>174</v>
      </c>
    </row>
  </sheetData>
  <mergeCells count="2">
    <mergeCell ref="A28:I28"/>
    <mergeCell ref="A30:I30"/>
  </mergeCells>
  <pageMargins left="0.7" right="0.7" top="0.75" bottom="0.75" header="0.3" footer="0.3"/>
  <pageSetup paperSize="9" orientation="portrait" r:id="rId1"/>
  <headerFooter>
    <oddFooter>&amp;C&amp;P/&amp;N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6"/>
  <sheetViews>
    <sheetView view="pageLayout" topLeftCell="A10" zoomScaleNormal="100" workbookViewId="0">
      <selection activeCell="F10" sqref="F1:F1048576"/>
    </sheetView>
  </sheetViews>
  <sheetFormatPr defaultRowHeight="15"/>
  <cols>
    <col min="1" max="1" width="6.42578125" style="15" customWidth="1"/>
    <col min="2" max="2" width="31.42578125" style="17" customWidth="1"/>
    <col min="4" max="4" width="9.140625" style="13"/>
    <col min="5" max="5" width="12.28515625" style="13" customWidth="1"/>
    <col min="6" max="6" width="23.85546875" style="291" customWidth="1"/>
  </cols>
  <sheetData>
    <row r="1" spans="1:6" ht="24">
      <c r="A1" s="21" t="s">
        <v>25</v>
      </c>
      <c r="B1" s="11" t="s">
        <v>26</v>
      </c>
      <c r="C1" s="16" t="s">
        <v>27</v>
      </c>
      <c r="D1" s="20" t="s">
        <v>28</v>
      </c>
      <c r="E1" s="47" t="s">
        <v>29</v>
      </c>
      <c r="F1" s="290" t="s">
        <v>30</v>
      </c>
    </row>
    <row r="3" spans="1:6">
      <c r="A3" s="41" t="s">
        <v>80</v>
      </c>
      <c r="B3" s="38" t="s">
        <v>95</v>
      </c>
    </row>
    <row r="5" spans="1:6" ht="198" customHeight="1">
      <c r="A5" s="15" t="s">
        <v>82</v>
      </c>
      <c r="B5" s="36" t="s">
        <v>155</v>
      </c>
    </row>
    <row r="6" spans="1:6" ht="248.25" customHeight="1">
      <c r="B6" s="52" t="s">
        <v>96</v>
      </c>
    </row>
    <row r="7" spans="1:6" ht="75">
      <c r="B7" s="17" t="s">
        <v>207</v>
      </c>
      <c r="C7" t="s">
        <v>24</v>
      </c>
      <c r="D7" s="13">
        <v>1</v>
      </c>
      <c r="F7" s="291">
        <f>E7*D7</f>
        <v>0</v>
      </c>
    </row>
    <row r="8" spans="1:6" ht="60">
      <c r="B8" s="17" t="s">
        <v>208</v>
      </c>
      <c r="C8" t="s">
        <v>24</v>
      </c>
      <c r="D8" s="13">
        <v>1</v>
      </c>
      <c r="F8" s="291">
        <f t="shared" ref="F8" si="0">E8*D8</f>
        <v>0</v>
      </c>
    </row>
    <row r="9" spans="1:6" ht="90">
      <c r="B9" s="17" t="s">
        <v>210</v>
      </c>
      <c r="C9" t="s">
        <v>24</v>
      </c>
      <c r="D9" s="13">
        <v>1</v>
      </c>
      <c r="F9" s="291">
        <f t="shared" ref="F9:F10" si="1">E9*D9</f>
        <v>0</v>
      </c>
    </row>
    <row r="10" spans="1:6" ht="60">
      <c r="B10" s="17" t="s">
        <v>209</v>
      </c>
      <c r="C10" t="s">
        <v>24</v>
      </c>
      <c r="D10" s="13">
        <v>1</v>
      </c>
      <c r="F10" s="291">
        <f t="shared" si="1"/>
        <v>0</v>
      </c>
    </row>
    <row r="12" spans="1:6">
      <c r="B12" s="32"/>
    </row>
    <row r="13" spans="1:6" ht="165">
      <c r="A13" s="15" t="s">
        <v>83</v>
      </c>
      <c r="B13" s="32" t="s">
        <v>206</v>
      </c>
      <c r="C13" t="s">
        <v>48</v>
      </c>
      <c r="D13" s="13">
        <v>4</v>
      </c>
      <c r="F13" s="291">
        <f>E13*D13</f>
        <v>0</v>
      </c>
    </row>
    <row r="16" spans="1:6">
      <c r="A16" s="41" t="s">
        <v>80</v>
      </c>
      <c r="B16" s="38" t="s">
        <v>97</v>
      </c>
      <c r="C16" s="35"/>
      <c r="D16" s="39"/>
      <c r="E16" s="39"/>
      <c r="F16" s="294">
        <f>SUM(F6:F15)</f>
        <v>0</v>
      </c>
    </row>
  </sheetData>
  <pageMargins left="0.7" right="0.3125" top="0.75" bottom="0.75" header="0.3" footer="0.3"/>
  <pageSetup paperSize="9" orientation="portrait" r:id="rId1"/>
  <headerFooter>
    <oddHeader>&amp;RPetgrad d.o.o.
A.Starčevića 16a, Koprivnica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
  <sheetViews>
    <sheetView view="pageLayout" zoomScaleNormal="100" workbookViewId="0">
      <selection activeCell="F1" sqref="F1:F1048576"/>
    </sheetView>
  </sheetViews>
  <sheetFormatPr defaultRowHeight="15"/>
  <cols>
    <col min="1" max="1" width="6.42578125" style="22" customWidth="1"/>
    <col min="2" max="2" width="31.42578125" style="17" customWidth="1"/>
    <col min="4" max="4" width="9.140625" style="13"/>
    <col min="5" max="5" width="12.28515625" style="13" customWidth="1"/>
    <col min="6" max="6" width="21.42578125" style="291" customWidth="1"/>
  </cols>
  <sheetData>
    <row r="1" spans="1:6" ht="24.75">
      <c r="A1" s="19" t="s">
        <v>25</v>
      </c>
      <c r="B1" s="11" t="s">
        <v>26</v>
      </c>
      <c r="C1" s="16" t="s">
        <v>27</v>
      </c>
      <c r="D1" s="20" t="s">
        <v>28</v>
      </c>
      <c r="E1" s="47" t="s">
        <v>29</v>
      </c>
      <c r="F1" s="290" t="s">
        <v>30</v>
      </c>
    </row>
    <row r="3" spans="1:6">
      <c r="A3" s="49" t="s">
        <v>98</v>
      </c>
      <c r="B3" s="38" t="s">
        <v>99</v>
      </c>
    </row>
    <row r="5" spans="1:6" ht="90">
      <c r="A5" s="23" t="s">
        <v>100</v>
      </c>
      <c r="B5" s="17" t="s">
        <v>211</v>
      </c>
      <c r="C5" t="s">
        <v>24</v>
      </c>
      <c r="D5" s="13">
        <v>2</v>
      </c>
      <c r="F5" s="291">
        <f>E5*D5</f>
        <v>0</v>
      </c>
    </row>
    <row r="6" spans="1:6">
      <c r="A6" s="23"/>
    </row>
    <row r="7" spans="1:6" ht="90">
      <c r="A7" s="23" t="s">
        <v>212</v>
      </c>
      <c r="B7" s="17" t="s">
        <v>213</v>
      </c>
      <c r="C7" t="s">
        <v>24</v>
      </c>
      <c r="D7" s="13">
        <v>1</v>
      </c>
      <c r="F7" s="291">
        <f>E7*D7</f>
        <v>0</v>
      </c>
    </row>
    <row r="11" spans="1:6">
      <c r="A11" s="49" t="s">
        <v>98</v>
      </c>
      <c r="B11" s="38" t="s">
        <v>101</v>
      </c>
      <c r="C11" s="35"/>
      <c r="D11" s="39"/>
      <c r="E11" s="39"/>
      <c r="F11" s="294">
        <f>SUM(F5:F8)</f>
        <v>0</v>
      </c>
    </row>
  </sheetData>
  <pageMargins left="0.7" right="0.36458333333333331" top="0.75" bottom="0.75" header="0.3" footer="0.3"/>
  <pageSetup paperSize="9" orientation="portrait" r:id="rId1"/>
  <headerFooter>
    <oddHeader>&amp;RPetgrad d.o.o.
A.Starčevića 16a, Koprivnica</oddHead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2"/>
  <sheetViews>
    <sheetView view="pageLayout" topLeftCell="A4" zoomScaleNormal="100" workbookViewId="0">
      <selection activeCell="F4" sqref="F1:F1048576"/>
    </sheetView>
  </sheetViews>
  <sheetFormatPr defaultRowHeight="15"/>
  <cols>
    <col min="1" max="1" width="6.5703125" style="15" customWidth="1"/>
    <col min="2" max="2" width="39.5703125" style="17" customWidth="1"/>
    <col min="3" max="3" width="7.7109375" customWidth="1"/>
    <col min="4" max="4" width="9.28515625" style="13" customWidth="1"/>
    <col min="5" max="5" width="12" style="13" customWidth="1"/>
    <col min="6" max="6" width="17.5703125" style="291" customWidth="1"/>
  </cols>
  <sheetData>
    <row r="1" spans="1:6" s="25" customFormat="1" ht="24">
      <c r="A1" s="45" t="s">
        <v>25</v>
      </c>
      <c r="B1" s="24" t="s">
        <v>26</v>
      </c>
      <c r="C1" s="24" t="s">
        <v>27</v>
      </c>
      <c r="D1" s="24" t="s">
        <v>28</v>
      </c>
      <c r="E1" s="47" t="s">
        <v>29</v>
      </c>
      <c r="F1" s="321" t="s">
        <v>31</v>
      </c>
    </row>
    <row r="3" spans="1:6">
      <c r="A3" s="41" t="s">
        <v>102</v>
      </c>
      <c r="B3" s="38" t="s">
        <v>131</v>
      </c>
    </row>
    <row r="5" spans="1:6" ht="139.5" customHeight="1">
      <c r="A5" s="15" t="s">
        <v>214</v>
      </c>
      <c r="B5" s="32" t="s">
        <v>215</v>
      </c>
      <c r="C5" s="1" t="s">
        <v>49</v>
      </c>
      <c r="D5" s="31">
        <f>4*1.5+3*1.75+3*1.7*0.5+0.2</f>
        <v>14</v>
      </c>
      <c r="E5" s="31"/>
      <c r="F5" s="292">
        <f t="shared" ref="F5:F7" si="0">E5*D5</f>
        <v>0</v>
      </c>
    </row>
    <row r="6" spans="1:6">
      <c r="B6" s="32"/>
      <c r="C6" s="1"/>
      <c r="D6" s="31"/>
      <c r="E6" s="31"/>
      <c r="F6" s="292"/>
    </row>
    <row r="7" spans="1:6" ht="120">
      <c r="A7" s="15" t="s">
        <v>161</v>
      </c>
      <c r="B7" s="32" t="s">
        <v>169</v>
      </c>
      <c r="C7" s="1" t="s">
        <v>77</v>
      </c>
      <c r="D7" s="31">
        <f>3.6*2+1.4*3+1.93*2+1.91*2+0.92+1.7+3.65+1+0.65</f>
        <v>26.999999999999996</v>
      </c>
      <c r="E7" s="31"/>
      <c r="F7" s="292">
        <f t="shared" si="0"/>
        <v>0</v>
      </c>
    </row>
    <row r="8" spans="1:6">
      <c r="B8" s="32"/>
      <c r="C8" s="1"/>
      <c r="D8" s="31"/>
      <c r="E8" s="31"/>
      <c r="F8" s="292"/>
    </row>
    <row r="9" spans="1:6" ht="80.25" customHeight="1">
      <c r="A9" s="15" t="s">
        <v>129</v>
      </c>
      <c r="B9" s="32" t="s">
        <v>218</v>
      </c>
      <c r="C9" s="1" t="s">
        <v>49</v>
      </c>
      <c r="D9" s="31">
        <f>(1.5*2+1.93*2+4.84*2+6.75*2)*2.2+0.91</f>
        <v>66.998000000000005</v>
      </c>
      <c r="E9" s="31"/>
      <c r="F9" s="292">
        <f>E9*D9</f>
        <v>0</v>
      </c>
    </row>
    <row r="10" spans="1:6">
      <c r="B10" s="32"/>
      <c r="C10" s="1"/>
      <c r="D10" s="31"/>
      <c r="E10" s="31"/>
      <c r="F10" s="292"/>
    </row>
    <row r="11" spans="1:6">
      <c r="F11" s="292"/>
    </row>
    <row r="12" spans="1:6">
      <c r="A12" s="41" t="s">
        <v>107</v>
      </c>
      <c r="B12" s="38" t="s">
        <v>130</v>
      </c>
      <c r="C12" s="35"/>
      <c r="D12" s="39"/>
      <c r="E12" s="39"/>
      <c r="F12" s="294">
        <f>SUM(F5:F11)</f>
        <v>0</v>
      </c>
    </row>
  </sheetData>
  <pageMargins left="0.25" right="0.57291666666666663" top="0.75" bottom="0.75" header="0.3" footer="0.3"/>
  <pageSetup paperSize="9" orientation="portrait" r:id="rId1"/>
  <headerFooter>
    <oddHeader>&amp;RPetgrad d.o.o.
A.Starčevića 16a, Koprivnica</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7"/>
  <sheetViews>
    <sheetView view="pageLayout" topLeftCell="A10" zoomScaleNormal="100" workbookViewId="0">
      <selection activeCell="F10" sqref="F1:F1048576"/>
    </sheetView>
  </sheetViews>
  <sheetFormatPr defaultRowHeight="15"/>
  <cols>
    <col min="1" max="1" width="6.5703125" style="15" customWidth="1"/>
    <col min="2" max="2" width="39.5703125" style="17" customWidth="1"/>
    <col min="3" max="3" width="7.7109375" customWidth="1"/>
    <col min="4" max="4" width="9.28515625" style="13" customWidth="1"/>
    <col min="5" max="5" width="12" style="13" customWidth="1"/>
    <col min="6" max="6" width="17.5703125" style="291" customWidth="1"/>
  </cols>
  <sheetData>
    <row r="1" spans="1:6" s="25" customFormat="1" ht="24">
      <c r="A1" s="24" t="s">
        <v>25</v>
      </c>
      <c r="B1" s="24" t="s">
        <v>26</v>
      </c>
      <c r="C1" s="24" t="s">
        <v>27</v>
      </c>
      <c r="D1" s="24" t="s">
        <v>28</v>
      </c>
      <c r="E1" s="47" t="s">
        <v>29</v>
      </c>
      <c r="F1" s="321" t="s">
        <v>31</v>
      </c>
    </row>
    <row r="3" spans="1:6">
      <c r="A3" s="41" t="s">
        <v>123</v>
      </c>
      <c r="B3" s="38" t="s">
        <v>124</v>
      </c>
    </row>
    <row r="5" spans="1:6" ht="45">
      <c r="A5" s="15" t="s">
        <v>226</v>
      </c>
      <c r="B5" s="32" t="s">
        <v>223</v>
      </c>
      <c r="C5" t="s">
        <v>49</v>
      </c>
      <c r="D5" s="13">
        <f>(1.5*2+1.93*2+4.84*2+6.75*2)*1.5+1.4*3*2+1.5*3*2+2*2*3+2*2*3+5*2*1+6.5*2*1+3.63*2*3+9*2*3+4.73+0.03</f>
        <v>190</v>
      </c>
      <c r="F5" s="291">
        <f>E5*D5</f>
        <v>0</v>
      </c>
    </row>
    <row r="6" spans="1:6">
      <c r="B6" s="32"/>
    </row>
    <row r="7" spans="1:6" ht="45">
      <c r="A7" s="15" t="s">
        <v>127</v>
      </c>
      <c r="B7" s="32" t="s">
        <v>227</v>
      </c>
      <c r="C7" t="s">
        <v>49</v>
      </c>
      <c r="D7" s="13">
        <f>(4.84+3.63)*(6.75+3.65)</f>
        <v>88.087999999999994</v>
      </c>
      <c r="F7" s="291">
        <f>E7*D7</f>
        <v>0</v>
      </c>
    </row>
    <row r="9" spans="1:6" ht="60">
      <c r="A9" s="15" t="s">
        <v>225</v>
      </c>
      <c r="B9" s="32" t="s">
        <v>219</v>
      </c>
      <c r="C9" s="1" t="s">
        <v>49</v>
      </c>
      <c r="D9" s="31">
        <f>D7</f>
        <v>88.087999999999994</v>
      </c>
      <c r="E9" s="31"/>
      <c r="F9" s="291">
        <f>E9*D9</f>
        <v>0</v>
      </c>
    </row>
    <row r="10" spans="1:6">
      <c r="B10" s="32"/>
      <c r="C10" s="1"/>
      <c r="D10" s="31"/>
      <c r="E10" s="31"/>
    </row>
    <row r="11" spans="1:6" ht="60">
      <c r="A11" s="15" t="s">
        <v>128</v>
      </c>
      <c r="B11" s="32" t="s">
        <v>125</v>
      </c>
      <c r="C11" s="1" t="s">
        <v>49</v>
      </c>
      <c r="D11" s="31">
        <f>D5</f>
        <v>190</v>
      </c>
      <c r="E11" s="31"/>
      <c r="F11" s="291">
        <f t="shared" ref="F11" si="0">E11*D11</f>
        <v>0</v>
      </c>
    </row>
    <row r="12" spans="1:6">
      <c r="B12" s="32"/>
      <c r="C12" s="1"/>
      <c r="D12" s="31"/>
      <c r="E12" s="31"/>
    </row>
    <row r="13" spans="1:6" ht="30">
      <c r="A13" s="15" t="s">
        <v>220</v>
      </c>
      <c r="B13" s="17" t="s">
        <v>224</v>
      </c>
      <c r="C13" t="s">
        <v>49</v>
      </c>
      <c r="D13" s="13">
        <f>3*(9.5+4)</f>
        <v>40.5</v>
      </c>
      <c r="F13" s="291">
        <f>E13*D13</f>
        <v>0</v>
      </c>
    </row>
    <row r="15" spans="1:6" ht="45">
      <c r="A15" s="15" t="s">
        <v>221</v>
      </c>
      <c r="B15" s="32" t="s">
        <v>222</v>
      </c>
      <c r="C15" t="s">
        <v>49</v>
      </c>
      <c r="D15" s="13">
        <f>3.65*3</f>
        <v>10.95</v>
      </c>
      <c r="F15" s="291">
        <f>E15*D15</f>
        <v>0</v>
      </c>
    </row>
    <row r="17" spans="1:6">
      <c r="A17" s="41" t="s">
        <v>123</v>
      </c>
      <c r="B17" s="38" t="s">
        <v>126</v>
      </c>
      <c r="C17" s="35"/>
      <c r="D17" s="39"/>
      <c r="E17" s="39"/>
      <c r="F17" s="294">
        <f>SUM(F5:F16)</f>
        <v>0</v>
      </c>
    </row>
  </sheetData>
  <pageMargins left="0.25" right="0.58333333333333337" top="0.75" bottom="0.75" header="0.3" footer="0.3"/>
  <pageSetup paperSize="9" orientation="portrait" r:id="rId1"/>
  <headerFooter>
    <oddHeader>&amp;RPetgrad d.o.o.
A.Starčevića 16a, Koprivnica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7"/>
  <sheetViews>
    <sheetView view="pageLayout" zoomScaleNormal="100" workbookViewId="0">
      <selection activeCell="F1" sqref="F1:F1048576"/>
    </sheetView>
  </sheetViews>
  <sheetFormatPr defaultRowHeight="15"/>
  <cols>
    <col min="1" max="1" width="6.42578125" style="22" customWidth="1"/>
    <col min="2" max="2" width="31.42578125" style="17" customWidth="1"/>
    <col min="4" max="4" width="9.140625" style="13"/>
    <col min="5" max="5" width="12.28515625" style="13" customWidth="1"/>
    <col min="6" max="6" width="22" style="291" customWidth="1"/>
  </cols>
  <sheetData>
    <row r="1" spans="1:6" ht="24.75">
      <c r="A1" s="19" t="s">
        <v>25</v>
      </c>
      <c r="B1" s="11" t="s">
        <v>26</v>
      </c>
      <c r="C1" s="16" t="s">
        <v>27</v>
      </c>
      <c r="D1" s="20" t="s">
        <v>28</v>
      </c>
      <c r="E1" s="20" t="s">
        <v>29</v>
      </c>
      <c r="F1" s="290" t="s">
        <v>30</v>
      </c>
    </row>
    <row r="3" spans="1:6">
      <c r="A3" s="49" t="s">
        <v>107</v>
      </c>
      <c r="B3" s="38" t="s">
        <v>103</v>
      </c>
    </row>
    <row r="5" spans="1:6" ht="111.75" customHeight="1">
      <c r="A5" s="23" t="s">
        <v>108</v>
      </c>
      <c r="B5" s="50" t="s">
        <v>228</v>
      </c>
      <c r="C5" t="s">
        <v>48</v>
      </c>
      <c r="D5" s="13">
        <v>8</v>
      </c>
      <c r="F5" s="291">
        <f>E5*D5</f>
        <v>0</v>
      </c>
    </row>
    <row r="7" spans="1:6">
      <c r="A7" s="49" t="s">
        <v>107</v>
      </c>
      <c r="B7" s="38" t="s">
        <v>106</v>
      </c>
      <c r="C7" s="35"/>
      <c r="D7" s="39"/>
      <c r="E7" s="39"/>
      <c r="F7" s="294">
        <f>SUM(F5:F6)</f>
        <v>0</v>
      </c>
    </row>
  </sheetData>
  <pageMargins left="0.7" right="0.33333333333333331" top="0.75" bottom="0.75" header="0.3" footer="0.3"/>
  <pageSetup paperSize="9" orientation="portrait" r:id="rId1"/>
  <headerFooter>
    <oddHeader>&amp;RPetgrad d.o.o.
A.Starčevića 16a, Koprivnica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
  <sheetViews>
    <sheetView view="pageLayout" zoomScaleNormal="100" workbookViewId="0">
      <selection activeCell="F1" sqref="F1:F1048576"/>
    </sheetView>
  </sheetViews>
  <sheetFormatPr defaultRowHeight="15"/>
  <cols>
    <col min="1" max="1" width="6.42578125" style="15" customWidth="1"/>
    <col min="2" max="2" width="31.42578125" style="17" customWidth="1"/>
    <col min="4" max="4" width="9.140625" style="13"/>
    <col min="5" max="5" width="12.28515625" style="13" customWidth="1"/>
    <col min="6" max="6" width="24" style="291" customWidth="1"/>
  </cols>
  <sheetData>
    <row r="1" spans="1:6" ht="24.75">
      <c r="A1" s="14" t="s">
        <v>25</v>
      </c>
      <c r="B1" s="11" t="s">
        <v>26</v>
      </c>
      <c r="C1" s="11" t="s">
        <v>27</v>
      </c>
      <c r="D1" s="12" t="s">
        <v>28</v>
      </c>
      <c r="E1" s="12" t="s">
        <v>29</v>
      </c>
      <c r="F1" s="290" t="s">
        <v>30</v>
      </c>
    </row>
    <row r="3" spans="1:6">
      <c r="A3" s="41" t="s">
        <v>105</v>
      </c>
      <c r="B3" s="38" t="s">
        <v>109</v>
      </c>
    </row>
    <row r="5" spans="1:6" ht="90.75" customHeight="1">
      <c r="A5" s="15" t="s">
        <v>104</v>
      </c>
      <c r="B5" s="32" t="s">
        <v>163</v>
      </c>
    </row>
    <row r="6" spans="1:6">
      <c r="B6" s="17" t="s">
        <v>110</v>
      </c>
      <c r="C6" t="s">
        <v>49</v>
      </c>
      <c r="D6" s="13">
        <f>10.4*3.8</f>
        <v>39.519999999999996</v>
      </c>
      <c r="F6" s="291">
        <f>E6*D6</f>
        <v>0</v>
      </c>
    </row>
    <row r="7" spans="1:6">
      <c r="B7" s="17" t="s">
        <v>111</v>
      </c>
      <c r="C7" t="s">
        <v>77</v>
      </c>
      <c r="D7" s="13">
        <f>10.4*2+3.8*2</f>
        <v>28.4</v>
      </c>
      <c r="F7" s="291">
        <f>E7*D7</f>
        <v>0</v>
      </c>
    </row>
    <row r="8" spans="1:6">
      <c r="B8" s="17" t="s">
        <v>229</v>
      </c>
      <c r="C8" t="s">
        <v>48</v>
      </c>
      <c r="D8" s="13">
        <v>4</v>
      </c>
      <c r="F8" s="291">
        <f>E8*D8</f>
        <v>0</v>
      </c>
    </row>
    <row r="9" spans="1:6">
      <c r="A9" s="41" t="s">
        <v>105</v>
      </c>
      <c r="B9" s="38" t="s">
        <v>112</v>
      </c>
      <c r="C9" s="35"/>
      <c r="D9" s="39"/>
      <c r="E9" s="39"/>
      <c r="F9" s="294">
        <f>SUM(F6:F8)</f>
        <v>0</v>
      </c>
    </row>
  </sheetData>
  <pageMargins left="0.7" right="0.29166666666666669" top="0.75" bottom="0.75" header="0.3" footer="0.3"/>
  <pageSetup paperSize="9" orientation="portrait" r:id="rId1"/>
  <headerFooter>
    <oddHeader>&amp;RPetgrad d.o.o.
A.Starčevića 16a, Koprivnica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5"/>
  <sheetViews>
    <sheetView view="pageLayout" topLeftCell="A19" zoomScaleNormal="100" workbookViewId="0">
      <selection activeCell="F19" sqref="F1:F1048576"/>
    </sheetView>
  </sheetViews>
  <sheetFormatPr defaultRowHeight="15"/>
  <cols>
    <col min="1" max="1" width="6.5703125" style="15" customWidth="1"/>
    <col min="2" max="2" width="43.85546875" style="17" customWidth="1"/>
    <col min="3" max="3" width="7.7109375" customWidth="1"/>
    <col min="4" max="4" width="9.28515625" style="13" customWidth="1"/>
    <col min="5" max="5" width="12" style="13" customWidth="1"/>
    <col min="6" max="6" width="20.28515625" style="291" customWidth="1"/>
  </cols>
  <sheetData>
    <row r="1" spans="1:6" s="25" customFormat="1" ht="24">
      <c r="A1" s="24" t="s">
        <v>25</v>
      </c>
      <c r="B1" s="24" t="s">
        <v>26</v>
      </c>
      <c r="C1" s="24" t="s">
        <v>27</v>
      </c>
      <c r="D1" s="24" t="s">
        <v>28</v>
      </c>
      <c r="E1" s="47" t="s">
        <v>29</v>
      </c>
      <c r="F1" s="321" t="s">
        <v>31</v>
      </c>
    </row>
    <row r="2" spans="1:6" s="25" customFormat="1" ht="12">
      <c r="A2" s="26"/>
      <c r="B2" s="26"/>
      <c r="C2" s="26"/>
      <c r="D2" s="26"/>
      <c r="E2" s="26"/>
      <c r="F2" s="322"/>
    </row>
    <row r="3" spans="1:6">
      <c r="A3" s="41" t="s">
        <v>118</v>
      </c>
      <c r="B3" s="38" t="s">
        <v>230</v>
      </c>
    </row>
    <row r="5" spans="1:6" ht="136.5" customHeight="1">
      <c r="A5" s="56" t="s">
        <v>120</v>
      </c>
      <c r="B5" s="32" t="s">
        <v>231</v>
      </c>
      <c r="C5" s="31" t="s">
        <v>49</v>
      </c>
      <c r="D5" s="31">
        <f>12*4</f>
        <v>48</v>
      </c>
      <c r="E5" s="31"/>
      <c r="F5" s="292">
        <f>E5*D5</f>
        <v>0</v>
      </c>
    </row>
    <row r="6" spans="1:6">
      <c r="A6" s="44"/>
      <c r="B6" s="32"/>
      <c r="C6" s="31"/>
      <c r="D6" s="31"/>
      <c r="E6" s="31"/>
      <c r="F6" s="292"/>
    </row>
    <row r="7" spans="1:6" ht="60">
      <c r="A7" s="44" t="s">
        <v>121</v>
      </c>
      <c r="B7" s="32" t="s">
        <v>232</v>
      </c>
      <c r="C7" s="31" t="s">
        <v>49</v>
      </c>
      <c r="D7" s="31">
        <f>D5</f>
        <v>48</v>
      </c>
      <c r="E7" s="31"/>
      <c r="F7" s="292">
        <f t="shared" ref="F7:F23" si="0">E7*D7</f>
        <v>0</v>
      </c>
    </row>
    <row r="8" spans="1:6">
      <c r="A8" s="44"/>
      <c r="B8" s="32"/>
      <c r="C8" s="31"/>
      <c r="D8" s="31"/>
      <c r="E8" s="31"/>
      <c r="F8" s="292"/>
    </row>
    <row r="9" spans="1:6" ht="75">
      <c r="A9" s="44" t="s">
        <v>122</v>
      </c>
      <c r="B9" s="32" t="s">
        <v>244</v>
      </c>
      <c r="C9" s="31" t="s">
        <v>49</v>
      </c>
      <c r="D9" s="31">
        <v>48</v>
      </c>
      <c r="E9" s="31"/>
      <c r="F9" s="292">
        <f>E9*D9</f>
        <v>0</v>
      </c>
    </row>
    <row r="10" spans="1:6">
      <c r="A10" s="44"/>
      <c r="B10" s="32"/>
      <c r="C10" s="31"/>
      <c r="D10" s="31"/>
      <c r="E10" s="31"/>
      <c r="F10" s="292"/>
    </row>
    <row r="11" spans="1:6" ht="45">
      <c r="A11" s="44" t="s">
        <v>245</v>
      </c>
      <c r="B11" s="32" t="s">
        <v>233</v>
      </c>
      <c r="C11" s="31" t="s">
        <v>49</v>
      </c>
      <c r="D11" s="31">
        <v>7</v>
      </c>
      <c r="E11" s="31"/>
      <c r="F11" s="292">
        <f>E11*D11</f>
        <v>0</v>
      </c>
    </row>
    <row r="12" spans="1:6">
      <c r="A12" s="44"/>
      <c r="B12" s="32"/>
      <c r="C12" s="31"/>
      <c r="D12" s="31"/>
      <c r="E12" s="31"/>
      <c r="F12" s="292"/>
    </row>
    <row r="13" spans="1:6" ht="300">
      <c r="A13" s="44" t="s">
        <v>246</v>
      </c>
      <c r="B13" s="32" t="s">
        <v>234</v>
      </c>
      <c r="C13" s="31" t="s">
        <v>49</v>
      </c>
      <c r="D13" s="31">
        <f>D7</f>
        <v>48</v>
      </c>
      <c r="E13" s="31"/>
      <c r="F13" s="292">
        <f t="shared" si="0"/>
        <v>0</v>
      </c>
    </row>
    <row r="14" spans="1:6" ht="165">
      <c r="A14" s="44" t="s">
        <v>247</v>
      </c>
      <c r="B14" s="32" t="s">
        <v>235</v>
      </c>
      <c r="C14" s="31"/>
      <c r="D14" s="31"/>
      <c r="E14" s="31"/>
      <c r="F14" s="292"/>
    </row>
    <row r="15" spans="1:6">
      <c r="A15" s="44"/>
      <c r="B15" s="32" t="s">
        <v>236</v>
      </c>
      <c r="C15" s="31" t="s">
        <v>77</v>
      </c>
      <c r="D15" s="31">
        <v>14</v>
      </c>
      <c r="E15" s="31"/>
      <c r="F15" s="292">
        <f t="shared" si="0"/>
        <v>0</v>
      </c>
    </row>
    <row r="16" spans="1:6">
      <c r="A16" s="44"/>
      <c r="B16" s="32" t="s">
        <v>237</v>
      </c>
      <c r="C16" s="31" t="s">
        <v>24</v>
      </c>
      <c r="D16" s="31">
        <v>1</v>
      </c>
      <c r="E16" s="31"/>
      <c r="F16" s="292">
        <f t="shared" si="0"/>
        <v>0</v>
      </c>
    </row>
    <row r="17" spans="1:6">
      <c r="A17" s="44"/>
      <c r="B17" s="32"/>
      <c r="C17" s="31" t="s">
        <v>24</v>
      </c>
      <c r="D17" s="31"/>
      <c r="E17" s="31"/>
      <c r="F17" s="292">
        <f t="shared" si="0"/>
        <v>0</v>
      </c>
    </row>
    <row r="18" spans="1:6" ht="60">
      <c r="A18" s="44" t="s">
        <v>248</v>
      </c>
      <c r="B18" s="32" t="s">
        <v>238</v>
      </c>
      <c r="C18" s="31" t="s">
        <v>24</v>
      </c>
      <c r="D18" s="31">
        <v>1</v>
      </c>
      <c r="E18" s="31"/>
      <c r="F18" s="292">
        <f t="shared" si="0"/>
        <v>0</v>
      </c>
    </row>
    <row r="19" spans="1:6">
      <c r="A19" s="44"/>
      <c r="B19" s="32"/>
      <c r="C19" s="31"/>
      <c r="D19" s="31"/>
      <c r="E19" s="31"/>
      <c r="F19" s="292"/>
    </row>
    <row r="20" spans="1:6" ht="45">
      <c r="A20" s="44" t="s">
        <v>249</v>
      </c>
      <c r="B20" s="32" t="s">
        <v>239</v>
      </c>
      <c r="C20" s="31"/>
      <c r="D20" s="31"/>
      <c r="E20" s="31"/>
      <c r="F20" s="292"/>
    </row>
    <row r="21" spans="1:6">
      <c r="A21" s="44"/>
      <c r="B21" s="32" t="s">
        <v>240</v>
      </c>
      <c r="C21" s="31" t="s">
        <v>77</v>
      </c>
      <c r="D21" s="31">
        <v>14</v>
      </c>
      <c r="E21" s="31"/>
      <c r="F21" s="292">
        <f t="shared" si="0"/>
        <v>0</v>
      </c>
    </row>
    <row r="22" spans="1:6">
      <c r="A22" s="44"/>
      <c r="B22" s="32" t="s">
        <v>241</v>
      </c>
      <c r="C22" s="31" t="s">
        <v>77</v>
      </c>
      <c r="D22" s="31">
        <v>28</v>
      </c>
      <c r="E22" s="31"/>
      <c r="F22" s="292">
        <f t="shared" si="0"/>
        <v>0</v>
      </c>
    </row>
    <row r="23" spans="1:6">
      <c r="A23" s="44"/>
      <c r="B23" s="32" t="s">
        <v>242</v>
      </c>
      <c r="C23" s="31" t="s">
        <v>77</v>
      </c>
      <c r="D23" s="31">
        <v>14</v>
      </c>
      <c r="E23" s="31"/>
      <c r="F23" s="292">
        <f t="shared" si="0"/>
        <v>0</v>
      </c>
    </row>
    <row r="24" spans="1:6">
      <c r="A24" s="44"/>
      <c r="B24" s="32"/>
      <c r="C24" s="31"/>
      <c r="D24" s="31"/>
      <c r="E24" s="31"/>
      <c r="F24" s="292"/>
    </row>
    <row r="25" spans="1:6">
      <c r="A25" s="57" t="s">
        <v>4</v>
      </c>
      <c r="B25" s="58" t="s">
        <v>243</v>
      </c>
      <c r="C25" s="59"/>
      <c r="D25" s="60"/>
      <c r="E25" s="60"/>
      <c r="F25" s="323">
        <f>SUM(F5:F24)</f>
        <v>0</v>
      </c>
    </row>
  </sheetData>
  <pageMargins left="0.25" right="0.58750000000000002" top="0.75" bottom="0.75" header="0.3" footer="0.3"/>
  <pageSetup paperSize="9" scale="94" orientation="portrait" r:id="rId1"/>
  <headerFooter>
    <oddHeader>&amp;RPetgrad d.o.o.
A.Starčevića 16a, Koprivnica</oddHeader>
    <oddFooter>&amp;C&amp;P/&amp;N</oddFooter>
  </headerFooter>
  <rowBreaks count="1" manualBreakCount="1">
    <brk id="1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0"/>
  <sheetViews>
    <sheetView view="pageLayout" zoomScaleNormal="100" workbookViewId="0">
      <selection activeCell="F1" sqref="F1:F1048576"/>
    </sheetView>
  </sheetViews>
  <sheetFormatPr defaultRowHeight="15"/>
  <cols>
    <col min="1" max="1" width="6.42578125" style="15" customWidth="1"/>
    <col min="2" max="2" width="34.7109375" style="17" customWidth="1"/>
    <col min="4" max="4" width="9.140625" style="13"/>
    <col min="5" max="5" width="12.28515625" style="13" customWidth="1"/>
    <col min="6" max="6" width="19" style="291" customWidth="1"/>
  </cols>
  <sheetData>
    <row r="1" spans="1:6" ht="24.75">
      <c r="A1" s="14" t="s">
        <v>25</v>
      </c>
      <c r="B1" s="11" t="s">
        <v>26</v>
      </c>
      <c r="C1" s="11" t="s">
        <v>27</v>
      </c>
      <c r="D1" s="12" t="s">
        <v>28</v>
      </c>
      <c r="E1" s="12" t="s">
        <v>29</v>
      </c>
      <c r="F1" s="290" t="s">
        <v>30</v>
      </c>
    </row>
    <row r="3" spans="1:6">
      <c r="A3" s="41" t="s">
        <v>113</v>
      </c>
      <c r="B3" s="38" t="s">
        <v>250</v>
      </c>
    </row>
    <row r="6" spans="1:6" ht="90">
      <c r="A6" s="15" t="s">
        <v>256</v>
      </c>
      <c r="B6" s="32" t="s">
        <v>165</v>
      </c>
      <c r="C6" t="s">
        <v>48</v>
      </c>
      <c r="D6" s="13">
        <v>5</v>
      </c>
      <c r="F6" s="291">
        <f>E6*D6</f>
        <v>0</v>
      </c>
    </row>
    <row r="8" spans="1:6" ht="60">
      <c r="A8" s="15" t="s">
        <v>164</v>
      </c>
      <c r="B8" s="32" t="s">
        <v>166</v>
      </c>
      <c r="C8" t="s">
        <v>48</v>
      </c>
      <c r="D8" s="13">
        <v>14</v>
      </c>
      <c r="F8" s="291">
        <f>E8*D8</f>
        <v>0</v>
      </c>
    </row>
    <row r="10" spans="1:6">
      <c r="A10" s="41" t="s">
        <v>113</v>
      </c>
      <c r="B10" s="38" t="s">
        <v>167</v>
      </c>
      <c r="C10" s="35"/>
      <c r="D10" s="39"/>
      <c r="E10" s="39"/>
      <c r="F10" s="294">
        <f>SUM(F5:F9)</f>
        <v>0</v>
      </c>
    </row>
  </sheetData>
  <pageMargins left="0.7" right="0.375" top="0.75" bottom="0.75" header="0.3" footer="0.3"/>
  <pageSetup paperSize="9" orientation="portrait" r:id="rId1"/>
  <headerFooter>
    <oddHeader>&amp;RPetgrad d.o.o.
A.Starčevića 16a, Koprivnica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1"/>
  <sheetViews>
    <sheetView view="pageLayout" zoomScaleNormal="100" workbookViewId="0">
      <selection activeCell="F1" sqref="F1:F1048576"/>
    </sheetView>
  </sheetViews>
  <sheetFormatPr defaultRowHeight="15"/>
  <cols>
    <col min="1" max="1" width="6.42578125" style="15" customWidth="1"/>
    <col min="2" max="2" width="42.140625" style="17" customWidth="1"/>
    <col min="4" max="4" width="9.140625" style="13"/>
    <col min="5" max="5" width="12.28515625" style="13" customWidth="1"/>
    <col min="6" max="6" width="21.85546875" style="291" customWidth="1"/>
  </cols>
  <sheetData>
    <row r="1" spans="1:6" ht="24.75">
      <c r="A1" s="14" t="s">
        <v>25</v>
      </c>
      <c r="B1" s="11" t="s">
        <v>26</v>
      </c>
      <c r="C1" s="11" t="s">
        <v>27</v>
      </c>
      <c r="D1" s="12" t="s">
        <v>28</v>
      </c>
      <c r="E1" s="12" t="s">
        <v>29</v>
      </c>
      <c r="F1" s="290" t="s">
        <v>30</v>
      </c>
    </row>
    <row r="3" spans="1:6">
      <c r="A3" s="41" t="s">
        <v>114</v>
      </c>
      <c r="B3" s="61" t="s">
        <v>266</v>
      </c>
    </row>
    <row r="5" spans="1:6" ht="255">
      <c r="A5" s="15" t="s">
        <v>115</v>
      </c>
      <c r="B5" s="17" t="s">
        <v>422</v>
      </c>
      <c r="C5" t="s">
        <v>49</v>
      </c>
      <c r="D5" s="13">
        <f>0.7*9.2</f>
        <v>6.4399999999999995</v>
      </c>
      <c r="F5" s="291">
        <f>D5*E5</f>
        <v>0</v>
      </c>
    </row>
    <row r="6" spans="1:6">
      <c r="B6" s="32"/>
    </row>
    <row r="7" spans="1:6" ht="270">
      <c r="A7" s="15" t="s">
        <v>116</v>
      </c>
      <c r="B7" s="17" t="s">
        <v>425</v>
      </c>
      <c r="C7" t="s">
        <v>49</v>
      </c>
      <c r="D7" s="13">
        <f>4.5*9.2-3.12*2.3-3*1.4+3.62*3.86</f>
        <v>43.997199999999999</v>
      </c>
      <c r="F7" s="291">
        <f>D7*E7</f>
        <v>0</v>
      </c>
    </row>
    <row r="9" spans="1:6" ht="270">
      <c r="A9" s="15" t="s">
        <v>117</v>
      </c>
      <c r="B9" s="17" t="s">
        <v>426</v>
      </c>
      <c r="C9" t="s">
        <v>49</v>
      </c>
      <c r="D9" s="13">
        <f>(0.35+0.55)*9.2*1.1</f>
        <v>9.1080000000000005</v>
      </c>
      <c r="F9" s="291">
        <f>D9*E9</f>
        <v>0</v>
      </c>
    </row>
    <row r="11" spans="1:6">
      <c r="A11" s="41" t="s">
        <v>114</v>
      </c>
      <c r="B11" s="61" t="s">
        <v>167</v>
      </c>
      <c r="C11" s="35"/>
      <c r="D11" s="39"/>
      <c r="E11" s="39"/>
      <c r="F11" s="294">
        <f>SUM(F5:F7)</f>
        <v>0</v>
      </c>
    </row>
  </sheetData>
  <pageMargins left="0.7" right="0.29385416666666669" top="0.75" bottom="0.75" header="0.3" footer="0.3"/>
  <pageSetup paperSize="9" scale="91" orientation="portrait" r:id="rId1"/>
  <headerFooter>
    <oddHeader>&amp;RPetgrad d.o.o.
A.Starčevića 16a, Koprivnica</oddHeader>
    <oddFooter>&amp;C&amp;P/&amp;N</oddFooter>
  </headerFooter>
  <rowBreaks count="1" manualBreakCount="1">
    <brk id="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1"/>
  <sheetViews>
    <sheetView view="pageLayout" topLeftCell="A16" zoomScaleNormal="100" workbookViewId="0">
      <selection activeCell="F16" sqref="F1:F1048576"/>
    </sheetView>
  </sheetViews>
  <sheetFormatPr defaultRowHeight="15"/>
  <cols>
    <col min="1" max="1" width="6.42578125" style="15" customWidth="1"/>
    <col min="2" max="2" width="35.5703125" style="17" customWidth="1"/>
    <col min="4" max="4" width="9.140625" style="13"/>
    <col min="5" max="5" width="12.28515625" style="13" customWidth="1"/>
    <col min="6" max="6" width="19.5703125" style="291" customWidth="1"/>
  </cols>
  <sheetData>
    <row r="1" spans="1:6" ht="24.75">
      <c r="A1" s="14" t="s">
        <v>25</v>
      </c>
      <c r="B1" s="11" t="s">
        <v>26</v>
      </c>
      <c r="C1" s="11" t="s">
        <v>27</v>
      </c>
      <c r="D1" s="12" t="s">
        <v>28</v>
      </c>
      <c r="E1" s="12" t="s">
        <v>29</v>
      </c>
      <c r="F1" s="290" t="s">
        <v>30</v>
      </c>
    </row>
    <row r="3" spans="1:6">
      <c r="A3" s="41" t="s">
        <v>252</v>
      </c>
      <c r="B3" s="61" t="s">
        <v>255</v>
      </c>
    </row>
    <row r="6" spans="1:6" ht="30">
      <c r="A6" s="15" t="s">
        <v>423</v>
      </c>
      <c r="B6" s="32" t="s">
        <v>257</v>
      </c>
    </row>
    <row r="7" spans="1:6" ht="120">
      <c r="B7" s="17" t="s">
        <v>258</v>
      </c>
    </row>
    <row r="8" spans="1:6" ht="45">
      <c r="B8" s="32" t="s">
        <v>259</v>
      </c>
    </row>
    <row r="9" spans="1:6" ht="46.5" customHeight="1">
      <c r="B9" s="17" t="s">
        <v>260</v>
      </c>
    </row>
    <row r="10" spans="1:6" ht="75">
      <c r="B10" s="17" t="s">
        <v>261</v>
      </c>
    </row>
    <row r="11" spans="1:6" ht="45">
      <c r="B11" s="17" t="s">
        <v>262</v>
      </c>
    </row>
    <row r="12" spans="1:6">
      <c r="C12" t="s">
        <v>24</v>
      </c>
      <c r="D12" s="13">
        <v>1</v>
      </c>
      <c r="F12" s="291">
        <f>D12*E12</f>
        <v>0</v>
      </c>
    </row>
    <row r="14" spans="1:6" ht="135">
      <c r="A14" s="15" t="s">
        <v>424</v>
      </c>
      <c r="B14" s="17" t="s">
        <v>534</v>
      </c>
    </row>
    <row r="15" spans="1:6" ht="270">
      <c r="B15" s="17" t="s">
        <v>263</v>
      </c>
    </row>
    <row r="16" spans="1:6" ht="75">
      <c r="B16" s="17" t="s">
        <v>264</v>
      </c>
    </row>
    <row r="17" spans="1:6" ht="90">
      <c r="B17" s="17" t="s">
        <v>265</v>
      </c>
    </row>
    <row r="18" spans="1:6">
      <c r="C18" t="s">
        <v>24</v>
      </c>
      <c r="D18" s="13">
        <v>1</v>
      </c>
      <c r="F18" s="291">
        <f>D18*E18</f>
        <v>0</v>
      </c>
    </row>
    <row r="21" spans="1:6">
      <c r="A21" s="41" t="s">
        <v>252</v>
      </c>
      <c r="B21" s="61" t="s">
        <v>167</v>
      </c>
      <c r="C21" s="35"/>
      <c r="D21" s="39"/>
      <c r="E21" s="39"/>
      <c r="F21" s="294">
        <f>SUM(F5:F20)</f>
        <v>0</v>
      </c>
    </row>
  </sheetData>
  <pageMargins left="0.7" right="0.30208333333333331" top="0.75" bottom="0.75" header="0.3" footer="0.3"/>
  <pageSetup paperSize="9" orientation="portrait" r:id="rId1"/>
  <headerFooter>
    <oddHeader>&amp;RPetgrad d.o.o.
A.Starčevića 16a, Koprivnica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4"/>
  <sheetViews>
    <sheetView view="pageLayout" topLeftCell="A25" zoomScaleNormal="100" workbookViewId="0">
      <selection activeCell="D38" sqref="D38"/>
    </sheetView>
  </sheetViews>
  <sheetFormatPr defaultRowHeight="15"/>
  <cols>
    <col min="3" max="3" width="21.85546875" bestFit="1" customWidth="1"/>
    <col min="4" max="4" width="36.7109375" bestFit="1" customWidth="1"/>
  </cols>
  <sheetData>
    <row r="2" spans="2:8" ht="18" customHeight="1">
      <c r="D2" s="327" t="s">
        <v>0</v>
      </c>
      <c r="E2" s="327"/>
      <c r="F2" s="1"/>
      <c r="G2" s="1"/>
      <c r="H2" s="1"/>
    </row>
    <row r="3" spans="2:8" ht="18" customHeight="1">
      <c r="D3" s="327" t="s">
        <v>1</v>
      </c>
      <c r="E3" s="327"/>
      <c r="F3" s="1"/>
      <c r="G3" s="1"/>
      <c r="H3" s="1"/>
    </row>
    <row r="4" spans="2:8">
      <c r="D4" t="s">
        <v>3</v>
      </c>
      <c r="E4" s="6"/>
      <c r="F4" s="1"/>
      <c r="G4" s="1"/>
      <c r="H4" s="1"/>
    </row>
    <row r="5" spans="2:8">
      <c r="E5" s="6"/>
      <c r="F5" s="1"/>
      <c r="G5" s="1"/>
      <c r="H5" s="1"/>
    </row>
    <row r="6" spans="2:8">
      <c r="E6" s="6"/>
      <c r="F6" s="1"/>
      <c r="G6" s="1"/>
      <c r="H6" s="1"/>
    </row>
    <row r="7" spans="2:8">
      <c r="E7" s="6"/>
      <c r="F7" s="1"/>
      <c r="G7" s="1"/>
      <c r="H7" s="1"/>
    </row>
    <row r="12" spans="2:8">
      <c r="B12" s="3" t="s">
        <v>14</v>
      </c>
    </row>
    <row r="14" spans="2:8">
      <c r="C14" s="4" t="s">
        <v>15</v>
      </c>
      <c r="D14" s="4"/>
      <c r="E14" s="4"/>
    </row>
    <row r="16" spans="2:8">
      <c r="C16" t="s">
        <v>16</v>
      </c>
    </row>
    <row r="17" spans="3:4">
      <c r="C17" t="s">
        <v>17</v>
      </c>
    </row>
    <row r="18" spans="3:4">
      <c r="C18" t="s">
        <v>18</v>
      </c>
    </row>
    <row r="20" spans="3:4">
      <c r="C20" s="5" t="s">
        <v>19</v>
      </c>
      <c r="D20" s="2"/>
    </row>
    <row r="21" spans="3:4">
      <c r="C21" s="1"/>
      <c r="D21" s="2"/>
    </row>
    <row r="22" spans="3:4">
      <c r="C22" s="1" t="s">
        <v>22</v>
      </c>
    </row>
    <row r="24" spans="3:4">
      <c r="C24" s="2"/>
    </row>
  </sheetData>
  <mergeCells count="2">
    <mergeCell ref="D2:E2"/>
    <mergeCell ref="D3:E3"/>
  </mergeCells>
  <pageMargins left="0.7" right="0.7" top="0.75" bottom="0.75" header="0.3" footer="0.3"/>
  <pageSetup paperSize="9" orientation="portrait" r:id="rId1"/>
  <headerFooter>
    <oddHeader>&amp;RPetgrad d.o.o.
A.Starčevića 16a, Koprivnica</oddHeader>
    <oddFooter xml:space="preserve">&amp;C&amp;P/&amp;N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79" transitionEvaluation="1"/>
  <dimension ref="A1:CB251"/>
  <sheetViews>
    <sheetView showZeros="0" view="pageBreakPreview" topLeftCell="A179" zoomScaleNormal="100" zoomScaleSheetLayoutView="100" workbookViewId="0">
      <selection activeCell="E179" sqref="E1:E1048576"/>
    </sheetView>
  </sheetViews>
  <sheetFormatPr defaultColWidth="9.7109375" defaultRowHeight="12.75"/>
  <cols>
    <col min="1" max="1" width="3.85546875" style="137" customWidth="1"/>
    <col min="2" max="2" width="43.85546875" style="136" customWidth="1"/>
    <col min="3" max="3" width="7.140625" style="132" customWidth="1"/>
    <col min="4" max="4" width="9.85546875" style="133" customWidth="1"/>
    <col min="5" max="5" width="12.42578125" style="320" customWidth="1"/>
    <col min="6" max="6" width="14" style="288" customWidth="1"/>
    <col min="7" max="7" width="14" style="133" customWidth="1"/>
    <col min="8" max="8" width="14" style="135" customWidth="1"/>
    <col min="9" max="9" width="9.28515625" style="132" customWidth="1"/>
    <col min="10" max="10" width="15.140625" style="134" customWidth="1"/>
    <col min="11" max="11" width="10.42578125" style="133" customWidth="1"/>
    <col min="12" max="14" width="6.7109375" style="132" customWidth="1"/>
    <col min="15" max="16384" width="9.7109375" style="132"/>
  </cols>
  <sheetData>
    <row r="1" spans="1:80" ht="22.5">
      <c r="A1" s="270" t="s">
        <v>530</v>
      </c>
      <c r="B1" s="270" t="s">
        <v>529</v>
      </c>
      <c r="C1" s="270" t="s">
        <v>528</v>
      </c>
      <c r="D1" s="269" t="s">
        <v>527</v>
      </c>
      <c r="E1" s="303" t="s">
        <v>526</v>
      </c>
      <c r="F1" s="271" t="s">
        <v>525</v>
      </c>
      <c r="G1" s="262"/>
      <c r="I1" s="268"/>
      <c r="K1" s="262"/>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row>
    <row r="2" spans="1:80" s="260" customFormat="1" ht="18">
      <c r="A2" s="267"/>
      <c r="B2" s="266"/>
      <c r="C2" s="265"/>
      <c r="D2" s="264"/>
      <c r="E2" s="304"/>
      <c r="F2" s="272"/>
      <c r="G2" s="259"/>
      <c r="H2" s="135"/>
      <c r="I2" s="261"/>
      <c r="J2" s="263"/>
      <c r="K2" s="262"/>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row>
    <row r="3" spans="1:80" s="255" customFormat="1" ht="15">
      <c r="A3" s="152" t="s">
        <v>140</v>
      </c>
      <c r="B3" s="332" t="s">
        <v>524</v>
      </c>
      <c r="C3" s="332"/>
      <c r="D3" s="332"/>
      <c r="E3" s="332"/>
      <c r="F3" s="332"/>
      <c r="G3" s="259"/>
      <c r="H3" s="258"/>
      <c r="J3" s="257"/>
      <c r="K3" s="256"/>
    </row>
    <row r="4" spans="1:80" s="248" customFormat="1" ht="15">
      <c r="A4" s="254"/>
      <c r="B4" s="253"/>
      <c r="C4" s="253"/>
      <c r="D4" s="239"/>
      <c r="E4" s="305"/>
      <c r="F4" s="273"/>
      <c r="G4" s="252"/>
      <c r="H4" s="251"/>
      <c r="J4" s="250"/>
      <c r="K4" s="249"/>
    </row>
    <row r="5" spans="1:80" s="225" customFormat="1" ht="105">
      <c r="A5" s="214"/>
      <c r="B5" s="247" t="s">
        <v>523</v>
      </c>
      <c r="C5" s="243"/>
      <c r="D5" s="246"/>
      <c r="E5" s="305"/>
      <c r="F5" s="274"/>
      <c r="G5" s="229"/>
      <c r="H5" s="228"/>
      <c r="I5" s="226"/>
      <c r="J5" s="227"/>
      <c r="K5" s="211"/>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row>
    <row r="6" spans="1:80" s="225" customFormat="1" ht="51">
      <c r="A6" s="214"/>
      <c r="B6" s="289" t="s">
        <v>522</v>
      </c>
      <c r="C6" s="243"/>
      <c r="D6" s="246"/>
      <c r="E6" s="305"/>
      <c r="F6" s="274"/>
      <c r="G6" s="229"/>
      <c r="H6" s="228"/>
      <c r="I6" s="226"/>
      <c r="J6" s="227"/>
      <c r="K6" s="211"/>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row>
    <row r="7" spans="1:80" s="225" customFormat="1">
      <c r="A7" s="214"/>
      <c r="B7" s="240"/>
      <c r="C7" s="243"/>
      <c r="D7" s="246"/>
      <c r="E7" s="305">
        <v>0</v>
      </c>
      <c r="F7" s="275"/>
      <c r="G7" s="229"/>
      <c r="H7" s="228"/>
      <c r="I7" s="226"/>
      <c r="J7" s="227"/>
      <c r="K7" s="211"/>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row>
    <row r="8" spans="1:80" s="225" customFormat="1" ht="42.75">
      <c r="A8" s="245">
        <v>1</v>
      </c>
      <c r="B8" s="241" t="s">
        <v>521</v>
      </c>
      <c r="C8" s="161"/>
      <c r="D8" s="157"/>
      <c r="E8" s="306"/>
      <c r="F8" s="275"/>
      <c r="G8" s="229"/>
      <c r="H8" s="228"/>
      <c r="I8" s="226"/>
      <c r="J8" s="227"/>
      <c r="K8" s="211"/>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c r="BW8" s="226"/>
      <c r="BX8" s="226"/>
      <c r="BY8" s="226"/>
      <c r="BZ8" s="226"/>
      <c r="CA8" s="226"/>
      <c r="CB8" s="226"/>
    </row>
    <row r="9" spans="1:80" s="225" customFormat="1">
      <c r="A9" s="163"/>
      <c r="B9" s="241"/>
      <c r="C9" s="161"/>
      <c r="D9" s="203"/>
      <c r="E9" s="305"/>
      <c r="F9" s="275"/>
      <c r="G9" s="229"/>
      <c r="H9" s="228"/>
      <c r="I9" s="226"/>
      <c r="J9" s="227"/>
      <c r="K9" s="211"/>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c r="BW9" s="226"/>
      <c r="BX9" s="226"/>
      <c r="BY9" s="226"/>
      <c r="BZ9" s="226"/>
      <c r="CA9" s="226"/>
      <c r="CB9" s="226"/>
    </row>
    <row r="10" spans="1:80" s="225" customFormat="1">
      <c r="A10" s="214"/>
      <c r="B10" s="244" t="s">
        <v>520</v>
      </c>
      <c r="C10" s="174"/>
      <c r="D10" s="242"/>
      <c r="E10" s="306"/>
      <c r="F10" s="275"/>
      <c r="G10" s="229"/>
      <c r="H10" s="228"/>
      <c r="I10" s="226"/>
      <c r="J10" s="227"/>
      <c r="K10" s="211"/>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row>
    <row r="11" spans="1:80" s="225" customFormat="1" ht="140.25">
      <c r="A11" s="214"/>
      <c r="B11" s="240" t="s">
        <v>507</v>
      </c>
      <c r="C11" s="158"/>
      <c r="D11" s="157"/>
      <c r="E11" s="306"/>
      <c r="F11" s="275"/>
      <c r="G11" s="229"/>
      <c r="H11" s="228"/>
      <c r="I11" s="226"/>
      <c r="J11" s="227"/>
      <c r="K11" s="211"/>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row>
    <row r="12" spans="1:80" s="225" customFormat="1">
      <c r="A12" s="214"/>
      <c r="B12" s="235" t="s">
        <v>519</v>
      </c>
      <c r="C12" s="234" t="s">
        <v>518</v>
      </c>
      <c r="D12" s="233">
        <v>1</v>
      </c>
      <c r="E12" s="307"/>
      <c r="F12" s="275">
        <f>PRODUCT(E12*D12)</f>
        <v>0</v>
      </c>
      <c r="G12" s="229"/>
      <c r="H12" s="228"/>
      <c r="I12" s="226"/>
      <c r="J12" s="227"/>
      <c r="K12" s="211"/>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25" customFormat="1">
      <c r="A13" s="214"/>
      <c r="B13" s="155"/>
      <c r="C13" s="243"/>
      <c r="D13" s="242"/>
      <c r="E13" s="306"/>
      <c r="F13" s="275"/>
      <c r="G13" s="229"/>
      <c r="H13" s="228"/>
      <c r="I13" s="226"/>
      <c r="J13" s="227"/>
      <c r="K13" s="211"/>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c r="BW13" s="226"/>
      <c r="BX13" s="226"/>
      <c r="BY13" s="226"/>
      <c r="BZ13" s="226"/>
      <c r="CA13" s="226"/>
      <c r="CB13" s="226"/>
    </row>
    <row r="14" spans="1:80" s="225" customFormat="1">
      <c r="A14" s="214"/>
      <c r="B14" s="240"/>
      <c r="C14" s="243"/>
      <c r="D14" s="242"/>
      <c r="E14" s="306">
        <v>0</v>
      </c>
      <c r="F14" s="275"/>
      <c r="G14" s="229"/>
      <c r="H14" s="228"/>
      <c r="I14" s="226"/>
      <c r="J14" s="227"/>
      <c r="K14" s="211"/>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row>
    <row r="15" spans="1:80" s="225" customFormat="1" ht="48.75" customHeight="1">
      <c r="A15" s="163">
        <v>2</v>
      </c>
      <c r="B15" s="241" t="s">
        <v>517</v>
      </c>
      <c r="C15" s="161"/>
      <c r="D15" s="157"/>
      <c r="E15" s="306"/>
      <c r="F15" s="275"/>
      <c r="G15" s="229"/>
      <c r="H15" s="228"/>
      <c r="I15" s="226"/>
      <c r="J15" s="227"/>
      <c r="K15" s="211"/>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row>
    <row r="16" spans="1:80" s="225" customFormat="1" ht="5.25" customHeight="1">
      <c r="A16" s="163"/>
      <c r="B16" s="240"/>
      <c r="C16" s="161"/>
      <c r="D16" s="203"/>
      <c r="E16" s="305">
        <v>0</v>
      </c>
      <c r="F16" s="275"/>
      <c r="G16" s="229"/>
      <c r="H16" s="228"/>
      <c r="I16" s="226"/>
      <c r="J16" s="227"/>
      <c r="K16" s="211"/>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c r="BW16" s="226"/>
      <c r="BX16" s="226"/>
      <c r="BY16" s="226"/>
      <c r="BZ16" s="226"/>
      <c r="CA16" s="226"/>
      <c r="CB16" s="226"/>
    </row>
    <row r="17" spans="1:80" s="225" customFormat="1">
      <c r="A17" s="163"/>
      <c r="B17" s="238" t="s">
        <v>516</v>
      </c>
      <c r="C17" s="158"/>
      <c r="D17" s="203"/>
      <c r="E17" s="306"/>
      <c r="F17" s="275"/>
      <c r="G17" s="229"/>
      <c r="H17" s="228"/>
      <c r="I17" s="226"/>
      <c r="J17" s="227"/>
      <c r="K17" s="211"/>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row>
    <row r="18" spans="1:80" s="225" customFormat="1">
      <c r="A18" s="163"/>
      <c r="B18" s="238" t="s">
        <v>515</v>
      </c>
      <c r="C18" s="158"/>
      <c r="D18" s="203"/>
      <c r="E18" s="306"/>
      <c r="F18" s="275"/>
      <c r="G18" s="229"/>
      <c r="H18" s="228"/>
      <c r="I18" s="226"/>
      <c r="J18" s="227"/>
      <c r="K18" s="211"/>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row>
    <row r="19" spans="1:80" s="225" customFormat="1">
      <c r="A19" s="163"/>
      <c r="B19" s="238" t="s">
        <v>514</v>
      </c>
      <c r="C19" s="158"/>
      <c r="D19" s="203"/>
      <c r="E19" s="306"/>
      <c r="F19" s="275"/>
      <c r="G19" s="229"/>
      <c r="H19" s="228"/>
      <c r="I19" s="226"/>
      <c r="J19" s="227"/>
      <c r="K19" s="211"/>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row>
    <row r="20" spans="1:80" s="225" customFormat="1">
      <c r="A20" s="163"/>
      <c r="B20" s="238" t="s">
        <v>513</v>
      </c>
      <c r="C20" s="158"/>
      <c r="D20" s="203"/>
      <c r="E20" s="306"/>
      <c r="F20" s="275"/>
      <c r="G20" s="229"/>
      <c r="H20" s="228"/>
      <c r="I20" s="226"/>
      <c r="J20" s="227"/>
      <c r="K20" s="211"/>
      <c r="L20" s="226"/>
      <c r="M20" s="226"/>
      <c r="N20" s="226"/>
      <c r="O20" s="226"/>
      <c r="P20" s="226"/>
      <c r="Q20" s="226"/>
      <c r="R20" s="226"/>
      <c r="S20" s="226"/>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row>
    <row r="21" spans="1:80" s="225" customFormat="1">
      <c r="A21" s="163"/>
      <c r="B21" s="238" t="s">
        <v>512</v>
      </c>
      <c r="C21" s="158"/>
      <c r="D21" s="203"/>
      <c r="E21" s="306"/>
      <c r="F21" s="275"/>
      <c r="G21" s="229"/>
      <c r="H21" s="228"/>
      <c r="I21" s="226"/>
      <c r="J21" s="227"/>
      <c r="K21" s="211"/>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row>
    <row r="22" spans="1:80" s="225" customFormat="1">
      <c r="A22" s="163"/>
      <c r="B22" s="238" t="s">
        <v>511</v>
      </c>
      <c r="C22" s="158"/>
      <c r="D22" s="203"/>
      <c r="E22" s="306"/>
      <c r="F22" s="275"/>
      <c r="G22" s="229"/>
      <c r="H22" s="228"/>
      <c r="I22" s="226"/>
      <c r="J22" s="227"/>
      <c r="K22" s="211"/>
      <c r="L22" s="226"/>
      <c r="M22" s="226"/>
      <c r="N22" s="226"/>
      <c r="O22" s="226"/>
      <c r="P22" s="226"/>
      <c r="Q22" s="226"/>
      <c r="R22" s="226"/>
      <c r="S22" s="226"/>
      <c r="T22" s="226"/>
      <c r="U22" s="226"/>
      <c r="V22" s="226"/>
      <c r="W22" s="226"/>
      <c r="X22" s="226"/>
      <c r="Y22" s="226"/>
      <c r="Z22" s="226"/>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row>
    <row r="23" spans="1:80" s="225" customFormat="1" ht="25.5">
      <c r="A23" s="163"/>
      <c r="B23" s="208" t="s">
        <v>510</v>
      </c>
      <c r="C23" s="158"/>
      <c r="D23" s="203"/>
      <c r="E23" s="306"/>
      <c r="F23" s="275"/>
      <c r="G23" s="229"/>
      <c r="H23" s="228"/>
      <c r="I23" s="226"/>
      <c r="J23" s="227"/>
      <c r="K23" s="211"/>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row>
    <row r="24" spans="1:80" s="225" customFormat="1" ht="25.5">
      <c r="A24" s="163"/>
      <c r="B24" s="208" t="s">
        <v>509</v>
      </c>
      <c r="C24" s="158"/>
      <c r="D24" s="203"/>
      <c r="E24" s="306"/>
      <c r="F24" s="275"/>
      <c r="G24" s="229"/>
      <c r="H24" s="228"/>
      <c r="I24" s="226"/>
      <c r="J24" s="227"/>
      <c r="K24" s="211"/>
      <c r="L24" s="226"/>
      <c r="M24" s="226"/>
      <c r="N24" s="226"/>
      <c r="O24" s="226"/>
      <c r="P24" s="226"/>
      <c r="Q24" s="226"/>
      <c r="R24" s="226"/>
      <c r="S24" s="226"/>
      <c r="T24" s="226"/>
      <c r="U24" s="226"/>
      <c r="V24" s="226"/>
      <c r="W24" s="226"/>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c r="BW24" s="226"/>
      <c r="BX24" s="226"/>
      <c r="BY24" s="226"/>
      <c r="BZ24" s="226"/>
      <c r="CA24" s="226"/>
      <c r="CB24" s="226"/>
    </row>
    <row r="25" spans="1:80" s="225" customFormat="1" ht="25.5">
      <c r="A25" s="163"/>
      <c r="B25" s="237" t="s">
        <v>508</v>
      </c>
      <c r="C25" s="158"/>
      <c r="D25" s="203"/>
      <c r="E25" s="306"/>
      <c r="F25" s="275"/>
      <c r="G25" s="229"/>
      <c r="H25" s="228"/>
      <c r="I25" s="226"/>
      <c r="J25" s="227"/>
      <c r="K25" s="211"/>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c r="BW25" s="226"/>
      <c r="BX25" s="226"/>
      <c r="BY25" s="226"/>
      <c r="BZ25" s="226"/>
      <c r="CA25" s="226"/>
      <c r="CB25" s="226"/>
    </row>
    <row r="26" spans="1:80" s="225" customFormat="1" ht="140.25">
      <c r="A26" s="163"/>
      <c r="B26" s="236" t="s">
        <v>507</v>
      </c>
      <c r="C26" s="158"/>
      <c r="D26" s="203"/>
      <c r="E26" s="306"/>
      <c r="F26" s="275"/>
      <c r="G26" s="229"/>
      <c r="H26" s="228"/>
      <c r="I26" s="226"/>
      <c r="J26" s="227"/>
      <c r="K26" s="211"/>
      <c r="L26" s="226"/>
      <c r="M26" s="226"/>
      <c r="N26" s="226"/>
      <c r="O26" s="226"/>
      <c r="P26" s="226"/>
      <c r="Q26" s="226"/>
      <c r="R26" s="226"/>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row>
    <row r="27" spans="1:80" s="225" customFormat="1">
      <c r="A27" s="214"/>
      <c r="B27" s="235" t="s">
        <v>506</v>
      </c>
      <c r="C27" s="234" t="s">
        <v>50</v>
      </c>
      <c r="D27" s="233">
        <v>1</v>
      </c>
      <c r="E27" s="307"/>
      <c r="F27" s="275">
        <f>(E27*D27)</f>
        <v>0</v>
      </c>
      <c r="G27" s="229"/>
      <c r="H27" s="228"/>
      <c r="I27" s="226"/>
      <c r="J27" s="227"/>
      <c r="K27" s="211"/>
      <c r="L27" s="226"/>
      <c r="M27" s="226"/>
      <c r="N27" s="226"/>
      <c r="O27" s="226"/>
      <c r="P27" s="226"/>
      <c r="Q27" s="226"/>
      <c r="R27" s="226"/>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row>
    <row r="28" spans="1:80" s="225" customFormat="1">
      <c r="A28" s="195"/>
      <c r="B28" s="232"/>
      <c r="C28" s="223"/>
      <c r="D28" s="173"/>
      <c r="E28" s="308"/>
      <c r="F28" s="275"/>
      <c r="G28" s="229"/>
      <c r="H28" s="228"/>
      <c r="I28" s="226"/>
      <c r="J28" s="227"/>
      <c r="K28" s="211"/>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row>
    <row r="29" spans="1:80" s="225" customFormat="1" ht="25.5">
      <c r="A29" s="221">
        <v>3</v>
      </c>
      <c r="B29" s="232" t="s">
        <v>505</v>
      </c>
      <c r="C29" s="223" t="s">
        <v>48</v>
      </c>
      <c r="D29" s="173">
        <v>15</v>
      </c>
      <c r="E29" s="307"/>
      <c r="F29" s="275">
        <f>(E29*D29)</f>
        <v>0</v>
      </c>
      <c r="G29" s="229"/>
      <c r="H29" s="228"/>
      <c r="I29" s="226"/>
      <c r="J29" s="227"/>
      <c r="K29" s="211"/>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row>
    <row r="30" spans="1:80" s="225" customFormat="1">
      <c r="A30" s="221"/>
      <c r="B30" s="232"/>
      <c r="C30" s="223"/>
      <c r="D30" s="173"/>
      <c r="E30" s="307"/>
      <c r="F30" s="275"/>
      <c r="G30" s="229"/>
      <c r="H30" s="228"/>
      <c r="I30" s="226"/>
      <c r="J30" s="227"/>
      <c r="K30" s="211"/>
      <c r="L30" s="226"/>
      <c r="M30" s="226"/>
      <c r="N30" s="226"/>
      <c r="O30" s="226"/>
      <c r="P30" s="226"/>
      <c r="Q30" s="226"/>
      <c r="R30" s="226"/>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row>
    <row r="31" spans="1:80" s="225" customFormat="1" ht="25.5">
      <c r="A31" s="195"/>
      <c r="B31" s="231" t="s">
        <v>504</v>
      </c>
      <c r="C31" s="223"/>
      <c r="D31" s="222"/>
      <c r="E31" s="308"/>
      <c r="F31" s="230"/>
      <c r="G31" s="229"/>
      <c r="H31" s="228"/>
      <c r="I31" s="226"/>
      <c r="J31" s="227"/>
      <c r="K31" s="211"/>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row>
    <row r="32" spans="1:80" s="225" customFormat="1">
      <c r="A32" s="195"/>
      <c r="B32" s="231"/>
      <c r="C32" s="223"/>
      <c r="D32" s="222"/>
      <c r="E32" s="308"/>
      <c r="F32" s="230"/>
      <c r="G32" s="229"/>
      <c r="H32" s="228"/>
      <c r="I32" s="226"/>
      <c r="J32" s="227"/>
      <c r="K32" s="211"/>
      <c r="L32" s="226"/>
      <c r="M32" s="226"/>
      <c r="N32" s="226"/>
      <c r="O32" s="226"/>
      <c r="P32" s="226"/>
      <c r="Q32" s="226"/>
      <c r="R32" s="226"/>
      <c r="S32" s="226"/>
      <c r="T32" s="226"/>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row>
    <row r="33" spans="1:80" s="138" customFormat="1" ht="15" customHeight="1">
      <c r="A33" s="221"/>
      <c r="B33" s="329" t="s">
        <v>503</v>
      </c>
      <c r="C33" s="329"/>
      <c r="D33" s="329"/>
      <c r="E33" s="329"/>
      <c r="F33" s="276">
        <f>SUM(F12:F31)</f>
        <v>0</v>
      </c>
      <c r="G33" s="143"/>
      <c r="H33" s="142"/>
      <c r="I33" s="139"/>
      <c r="J33" s="141"/>
      <c r="K33" s="140"/>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row>
    <row r="34" spans="1:80" s="138" customFormat="1">
      <c r="A34" s="221"/>
      <c r="B34" s="224"/>
      <c r="C34" s="223"/>
      <c r="D34" s="222"/>
      <c r="E34" s="307"/>
      <c r="F34" s="277"/>
      <c r="G34" s="143"/>
      <c r="H34" s="142"/>
      <c r="I34" s="139"/>
      <c r="J34" s="141"/>
      <c r="K34" s="140"/>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row>
    <row r="35" spans="1:80" s="138" customFormat="1">
      <c r="A35" s="221"/>
      <c r="B35" s="224"/>
      <c r="C35" s="223"/>
      <c r="D35" s="222"/>
      <c r="E35" s="307"/>
      <c r="F35" s="277"/>
      <c r="G35" s="143"/>
      <c r="H35" s="142"/>
      <c r="I35" s="139"/>
      <c r="J35" s="141"/>
      <c r="K35" s="140"/>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row>
    <row r="36" spans="1:80" s="215" customFormat="1" ht="15">
      <c r="A36" s="152" t="s">
        <v>141</v>
      </c>
      <c r="B36" s="332" t="s">
        <v>502</v>
      </c>
      <c r="C36" s="332"/>
      <c r="D36" s="332"/>
      <c r="E36" s="332"/>
      <c r="F36" s="332"/>
      <c r="G36" s="220"/>
      <c r="H36" s="219"/>
      <c r="I36" s="216"/>
      <c r="J36" s="218"/>
      <c r="K36" s="217"/>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16"/>
      <c r="BL36" s="216"/>
      <c r="BM36" s="216"/>
      <c r="BN36" s="216"/>
      <c r="BO36" s="216"/>
      <c r="BP36" s="216"/>
      <c r="BQ36" s="216"/>
      <c r="BR36" s="216"/>
      <c r="BS36" s="216"/>
      <c r="BT36" s="216"/>
      <c r="BU36" s="216"/>
      <c r="BV36" s="216"/>
      <c r="BW36" s="216"/>
      <c r="BX36" s="216"/>
      <c r="BY36" s="216"/>
      <c r="BZ36" s="216"/>
      <c r="CA36" s="216"/>
      <c r="CB36" s="216"/>
    </row>
    <row r="37" spans="1:80" s="138" customFormat="1">
      <c r="A37" s="145"/>
      <c r="B37" s="144"/>
      <c r="C37" s="139"/>
      <c r="D37" s="140"/>
      <c r="E37" s="309"/>
      <c r="F37" s="278"/>
      <c r="G37" s="143"/>
      <c r="H37" s="142"/>
      <c r="I37" s="139"/>
      <c r="J37" s="141"/>
      <c r="K37" s="140"/>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row>
    <row r="38" spans="1:80" s="138" customFormat="1">
      <c r="A38" s="214">
        <v>1</v>
      </c>
      <c r="B38" s="213" t="s">
        <v>501</v>
      </c>
      <c r="C38" s="209" t="s">
        <v>48</v>
      </c>
      <c r="D38" s="173">
        <v>25</v>
      </c>
      <c r="E38" s="310"/>
      <c r="F38" s="275">
        <f>(E38*D38)</f>
        <v>0</v>
      </c>
      <c r="G38" s="143"/>
      <c r="H38" s="142"/>
      <c r="I38" s="139"/>
      <c r="J38" s="141"/>
      <c r="K38" s="140"/>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row>
    <row r="39" spans="1:80" s="138" customFormat="1">
      <c r="A39" s="214"/>
      <c r="B39" s="213"/>
      <c r="C39" s="209"/>
      <c r="D39" s="173"/>
      <c r="E39" s="310"/>
      <c r="F39" s="275"/>
      <c r="G39" s="143"/>
      <c r="H39" s="142"/>
      <c r="I39" s="139"/>
      <c r="J39" s="141"/>
      <c r="K39" s="140"/>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row>
    <row r="40" spans="1:80" s="138" customFormat="1">
      <c r="A40" s="195">
        <f>A38+1</f>
        <v>2</v>
      </c>
      <c r="B40" s="213" t="s">
        <v>500</v>
      </c>
      <c r="C40" s="209" t="s">
        <v>48</v>
      </c>
      <c r="D40" s="173">
        <v>230</v>
      </c>
      <c r="E40" s="310"/>
      <c r="F40" s="275">
        <f>(E40*D40)</f>
        <v>0</v>
      </c>
      <c r="G40" s="143"/>
      <c r="H40" s="142"/>
      <c r="I40" s="139"/>
      <c r="J40" s="141"/>
      <c r="K40" s="140"/>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row>
    <row r="41" spans="1:80" s="138" customFormat="1">
      <c r="A41" s="214"/>
      <c r="B41" s="213"/>
      <c r="C41" s="209"/>
      <c r="D41" s="173"/>
      <c r="E41" s="310"/>
      <c r="F41" s="275"/>
      <c r="G41" s="143"/>
      <c r="H41" s="142"/>
      <c r="I41" s="139"/>
      <c r="J41" s="141"/>
      <c r="K41" s="140"/>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row>
    <row r="42" spans="1:80" s="138" customFormat="1">
      <c r="A42" s="195">
        <f>A40+1</f>
        <v>3</v>
      </c>
      <c r="B42" s="213" t="s">
        <v>499</v>
      </c>
      <c r="C42" s="209" t="s">
        <v>48</v>
      </c>
      <c r="D42" s="173">
        <v>30</v>
      </c>
      <c r="E42" s="310"/>
      <c r="F42" s="275">
        <f>(E42*D42)</f>
        <v>0</v>
      </c>
      <c r="G42" s="143"/>
      <c r="H42" s="142"/>
      <c r="I42" s="139"/>
      <c r="J42" s="141"/>
      <c r="K42" s="140"/>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row>
    <row r="43" spans="1:80" s="138" customFormat="1">
      <c r="A43" s="214"/>
      <c r="B43" s="213"/>
      <c r="C43" s="209"/>
      <c r="D43" s="173"/>
      <c r="E43" s="310"/>
      <c r="F43" s="275"/>
      <c r="G43" s="143"/>
      <c r="H43" s="142"/>
      <c r="I43" s="139"/>
      <c r="J43" s="141"/>
      <c r="K43" s="140"/>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row>
    <row r="44" spans="1:80" s="138" customFormat="1">
      <c r="A44" s="195">
        <f>A42+1</f>
        <v>4</v>
      </c>
      <c r="B44" s="213" t="s">
        <v>498</v>
      </c>
      <c r="C44" s="209" t="s">
        <v>48</v>
      </c>
      <c r="D44" s="173">
        <v>95</v>
      </c>
      <c r="E44" s="310"/>
      <c r="F44" s="275">
        <f>(E44*D44)</f>
        <v>0</v>
      </c>
      <c r="G44" s="143"/>
      <c r="H44" s="142"/>
      <c r="I44" s="139"/>
      <c r="J44" s="141"/>
      <c r="K44" s="140"/>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row>
    <row r="45" spans="1:80" s="138" customFormat="1">
      <c r="A45" s="195"/>
      <c r="B45" s="213"/>
      <c r="C45" s="209"/>
      <c r="D45" s="173"/>
      <c r="E45" s="310"/>
      <c r="F45" s="275"/>
      <c r="G45" s="143"/>
      <c r="H45" s="142"/>
      <c r="I45" s="139"/>
      <c r="J45" s="141"/>
      <c r="K45" s="140"/>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row>
    <row r="46" spans="1:80" s="138" customFormat="1">
      <c r="A46" s="195">
        <v>5</v>
      </c>
      <c r="B46" s="212" t="s">
        <v>497</v>
      </c>
      <c r="C46" s="209" t="s">
        <v>48</v>
      </c>
      <c r="D46" s="173">
        <v>10</v>
      </c>
      <c r="E46" s="310"/>
      <c r="F46" s="275">
        <f>(E46*D46)</f>
        <v>0</v>
      </c>
      <c r="G46" s="143"/>
      <c r="H46" s="142"/>
      <c r="I46" s="139"/>
      <c r="J46" s="141"/>
      <c r="K46" s="140"/>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row>
    <row r="47" spans="1:80" s="138" customFormat="1">
      <c r="A47" s="195"/>
      <c r="B47" s="212"/>
      <c r="C47" s="209"/>
      <c r="D47" s="173"/>
      <c r="E47" s="310"/>
      <c r="F47" s="275"/>
      <c r="G47" s="143"/>
      <c r="H47" s="142"/>
      <c r="I47" s="139"/>
      <c r="J47" s="141"/>
      <c r="K47" s="140"/>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row>
    <row r="48" spans="1:80" s="138" customFormat="1">
      <c r="A48" s="206">
        <v>6</v>
      </c>
      <c r="B48" s="212" t="s">
        <v>496</v>
      </c>
      <c r="C48" s="209" t="s">
        <v>48</v>
      </c>
      <c r="D48" s="173">
        <v>15</v>
      </c>
      <c r="E48" s="310"/>
      <c r="F48" s="275">
        <f>(E48*D48)</f>
        <v>0</v>
      </c>
      <c r="G48" s="143"/>
      <c r="H48" s="142"/>
      <c r="I48" s="139"/>
      <c r="J48" s="141"/>
      <c r="K48" s="140"/>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row>
    <row r="49" spans="1:80" s="138" customFormat="1">
      <c r="A49" s="206"/>
      <c r="B49" s="212"/>
      <c r="C49" s="209"/>
      <c r="D49" s="173"/>
      <c r="E49" s="310"/>
      <c r="F49" s="275"/>
      <c r="G49" s="143"/>
      <c r="H49" s="142"/>
      <c r="I49" s="139"/>
      <c r="J49" s="141"/>
      <c r="K49" s="140"/>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row>
    <row r="50" spans="1:80" s="138" customFormat="1" ht="25.5">
      <c r="A50" s="210">
        <v>7</v>
      </c>
      <c r="B50" s="172" t="s">
        <v>495</v>
      </c>
      <c r="C50" s="209" t="s">
        <v>48</v>
      </c>
      <c r="D50" s="173">
        <v>35</v>
      </c>
      <c r="E50" s="311"/>
      <c r="F50" s="275">
        <f>(E50*D50)</f>
        <v>0</v>
      </c>
      <c r="G50" s="143"/>
      <c r="H50" s="142"/>
      <c r="I50" s="139"/>
      <c r="J50" s="141"/>
      <c r="K50" s="140"/>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row>
    <row r="51" spans="1:80" s="138" customFormat="1">
      <c r="A51" s="206"/>
      <c r="B51" s="172"/>
      <c r="C51" s="209"/>
      <c r="D51" s="173"/>
      <c r="E51" s="311"/>
      <c r="F51" s="275"/>
      <c r="G51" s="143"/>
      <c r="H51" s="142"/>
      <c r="I51" s="139"/>
      <c r="J51" s="141"/>
      <c r="K51" s="140"/>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row>
    <row r="52" spans="1:80" s="138" customFormat="1" ht="25.5">
      <c r="A52" s="206">
        <v>8</v>
      </c>
      <c r="B52" s="172" t="s">
        <v>494</v>
      </c>
      <c r="C52" s="209" t="s">
        <v>24</v>
      </c>
      <c r="D52" s="173">
        <v>1</v>
      </c>
      <c r="E52" s="311"/>
      <c r="F52" s="275">
        <f>(E52*D52)</f>
        <v>0</v>
      </c>
      <c r="G52" s="143"/>
      <c r="H52" s="142"/>
      <c r="I52" s="139"/>
      <c r="J52" s="141"/>
      <c r="K52" s="140"/>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row>
    <row r="53" spans="1:80" s="138" customFormat="1">
      <c r="A53" s="206"/>
      <c r="B53" s="172"/>
      <c r="C53" s="209"/>
      <c r="D53" s="173"/>
      <c r="E53" s="311"/>
      <c r="F53" s="275"/>
      <c r="G53" s="143"/>
      <c r="H53" s="142"/>
      <c r="I53" s="139"/>
      <c r="J53" s="141"/>
      <c r="K53" s="140"/>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row>
    <row r="54" spans="1:80" s="138" customFormat="1" ht="25.5">
      <c r="A54" s="210">
        <v>9</v>
      </c>
      <c r="B54" s="179" t="s">
        <v>493</v>
      </c>
      <c r="C54" s="167" t="s">
        <v>284</v>
      </c>
      <c r="D54" s="173">
        <v>12</v>
      </c>
      <c r="E54" s="311"/>
      <c r="F54" s="275">
        <f>(E54*D54)</f>
        <v>0</v>
      </c>
      <c r="G54" s="143"/>
      <c r="H54" s="142"/>
      <c r="I54" s="139"/>
      <c r="J54" s="141"/>
      <c r="K54" s="140"/>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row>
    <row r="55" spans="1:80" s="138" customFormat="1">
      <c r="A55" s="206"/>
      <c r="B55" s="179"/>
      <c r="C55" s="167"/>
      <c r="D55" s="173"/>
      <c r="E55" s="311"/>
      <c r="F55" s="275"/>
      <c r="G55" s="143"/>
      <c r="H55" s="142"/>
      <c r="I55" s="139"/>
      <c r="J55" s="141"/>
      <c r="K55" s="140"/>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row>
    <row r="56" spans="1:80" s="138" customFormat="1" ht="25.5">
      <c r="A56" s="206">
        <v>10</v>
      </c>
      <c r="B56" s="179" t="s">
        <v>492</v>
      </c>
      <c r="C56" s="167" t="s">
        <v>284</v>
      </c>
      <c r="D56" s="173">
        <v>1</v>
      </c>
      <c r="E56" s="311"/>
      <c r="F56" s="275">
        <f>(E56*D56)</f>
        <v>0</v>
      </c>
      <c r="G56" s="143"/>
      <c r="H56" s="142"/>
      <c r="I56" s="139"/>
      <c r="J56" s="141"/>
      <c r="K56" s="140"/>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row>
    <row r="57" spans="1:80" s="138" customFormat="1">
      <c r="A57" s="206"/>
      <c r="B57" s="179"/>
      <c r="C57" s="167"/>
      <c r="D57" s="173"/>
      <c r="E57" s="311"/>
      <c r="F57" s="275"/>
      <c r="G57" s="143"/>
      <c r="H57" s="142"/>
      <c r="I57" s="139"/>
      <c r="J57" s="141"/>
      <c r="K57" s="140"/>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row>
    <row r="58" spans="1:80" s="138" customFormat="1" ht="25.5">
      <c r="A58" s="195">
        <v>11</v>
      </c>
      <c r="B58" s="179" t="s">
        <v>491</v>
      </c>
      <c r="C58" s="167" t="s">
        <v>284</v>
      </c>
      <c r="D58" s="173">
        <v>14</v>
      </c>
      <c r="E58" s="311"/>
      <c r="F58" s="275">
        <f>(E58*D58)</f>
        <v>0</v>
      </c>
      <c r="G58" s="143"/>
      <c r="H58" s="142"/>
      <c r="I58" s="139"/>
      <c r="J58" s="141"/>
      <c r="K58" s="140"/>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row>
    <row r="59" spans="1:80" s="138" customFormat="1">
      <c r="A59" s="206"/>
      <c r="B59" s="179"/>
      <c r="C59" s="167"/>
      <c r="D59" s="173"/>
      <c r="E59" s="311"/>
      <c r="F59" s="275"/>
      <c r="G59" s="143"/>
      <c r="H59" s="142"/>
      <c r="I59" s="139"/>
      <c r="J59" s="141"/>
      <c r="K59" s="140"/>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row>
    <row r="60" spans="1:80" s="138" customFormat="1" ht="25.5">
      <c r="A60" s="206">
        <v>12</v>
      </c>
      <c r="B60" s="179" t="s">
        <v>490</v>
      </c>
      <c r="C60" s="167" t="s">
        <v>24</v>
      </c>
      <c r="D60" s="173">
        <v>1</v>
      </c>
      <c r="E60" s="311"/>
      <c r="F60" s="275">
        <f>(E60*D60)</f>
        <v>0</v>
      </c>
      <c r="G60" s="143"/>
      <c r="H60" s="142"/>
      <c r="I60" s="139"/>
      <c r="J60" s="141"/>
      <c r="K60" s="140"/>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row>
    <row r="61" spans="1:80" s="138" customFormat="1">
      <c r="A61" s="206"/>
      <c r="B61" s="179"/>
      <c r="C61" s="209"/>
      <c r="D61" s="173"/>
      <c r="E61" s="311"/>
      <c r="F61" s="275"/>
      <c r="G61" s="143"/>
      <c r="H61" s="142"/>
      <c r="I61" s="139"/>
      <c r="J61" s="141"/>
      <c r="K61" s="140"/>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row>
    <row r="62" spans="1:80" s="138" customFormat="1" ht="25.5">
      <c r="A62" s="206">
        <f>A60+1</f>
        <v>13</v>
      </c>
      <c r="B62" s="179" t="s">
        <v>489</v>
      </c>
      <c r="C62" s="209" t="s">
        <v>24</v>
      </c>
      <c r="D62" s="173">
        <v>1</v>
      </c>
      <c r="E62" s="311"/>
      <c r="F62" s="275">
        <f>(E62*D62)</f>
        <v>0</v>
      </c>
      <c r="G62" s="143"/>
      <c r="H62" s="142"/>
      <c r="I62" s="139"/>
      <c r="J62" s="141"/>
      <c r="K62" s="140"/>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row>
    <row r="63" spans="1:80" s="138" customFormat="1">
      <c r="A63" s="206"/>
      <c r="B63" s="179"/>
      <c r="C63" s="209"/>
      <c r="D63" s="173"/>
      <c r="E63" s="311"/>
      <c r="F63" s="275"/>
      <c r="G63" s="143"/>
      <c r="H63" s="142"/>
      <c r="I63" s="139"/>
      <c r="J63" s="141"/>
      <c r="K63" s="140"/>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row>
    <row r="64" spans="1:80" s="138" customFormat="1" ht="25.5">
      <c r="A64" s="206">
        <f>A62+1</f>
        <v>14</v>
      </c>
      <c r="B64" s="179" t="s">
        <v>488</v>
      </c>
      <c r="C64" s="167" t="s">
        <v>24</v>
      </c>
      <c r="D64" s="173">
        <v>4</v>
      </c>
      <c r="E64" s="311"/>
      <c r="F64" s="275">
        <f>(E64*D64)</f>
        <v>0</v>
      </c>
      <c r="G64" s="143"/>
      <c r="H64" s="142"/>
      <c r="I64" s="139"/>
      <c r="J64" s="141"/>
      <c r="K64" s="140"/>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row>
    <row r="65" spans="1:80" s="138" customFormat="1">
      <c r="A65" s="206"/>
      <c r="B65" s="179"/>
      <c r="C65" s="167"/>
      <c r="D65" s="173"/>
      <c r="E65" s="311"/>
      <c r="F65" s="275"/>
      <c r="G65" s="143"/>
      <c r="H65" s="142"/>
      <c r="I65" s="139"/>
      <c r="J65" s="141"/>
      <c r="K65" s="140"/>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row>
    <row r="66" spans="1:80" s="138" customFormat="1" ht="25.5">
      <c r="A66" s="206">
        <f>A64+1</f>
        <v>15</v>
      </c>
      <c r="B66" s="179" t="s">
        <v>487</v>
      </c>
      <c r="C66" s="167" t="s">
        <v>48</v>
      </c>
      <c r="D66" s="173">
        <v>40</v>
      </c>
      <c r="E66" s="311"/>
      <c r="F66" s="275">
        <f>(E66*D66)</f>
        <v>0</v>
      </c>
      <c r="G66" s="143"/>
      <c r="H66" s="142"/>
      <c r="I66" s="139"/>
      <c r="J66" s="141"/>
      <c r="K66" s="140"/>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row>
    <row r="67" spans="1:80" s="138" customFormat="1">
      <c r="A67" s="206"/>
      <c r="B67" s="179"/>
      <c r="C67" s="167"/>
      <c r="D67" s="173"/>
      <c r="E67" s="311"/>
      <c r="F67" s="275"/>
      <c r="G67" s="143"/>
      <c r="H67" s="142"/>
      <c r="I67" s="139"/>
      <c r="J67" s="141"/>
      <c r="K67" s="140"/>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row>
    <row r="68" spans="1:80" s="138" customFormat="1" ht="51">
      <c r="A68" s="206">
        <v>16</v>
      </c>
      <c r="B68" s="205" t="s">
        <v>486</v>
      </c>
      <c r="C68" s="204" t="s">
        <v>48</v>
      </c>
      <c r="D68" s="203">
        <v>18</v>
      </c>
      <c r="E68" s="311"/>
      <c r="F68" s="275">
        <f>(E68*D68)</f>
        <v>0</v>
      </c>
      <c r="G68" s="143"/>
      <c r="H68" s="142"/>
      <c r="I68" s="139"/>
      <c r="J68" s="141"/>
      <c r="K68" s="140"/>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row>
    <row r="69" spans="1:80" s="138" customFormat="1">
      <c r="A69" s="206">
        <v>17</v>
      </c>
      <c r="B69" s="205" t="s">
        <v>485</v>
      </c>
      <c r="C69" s="204" t="s">
        <v>48</v>
      </c>
      <c r="D69" s="203">
        <v>60</v>
      </c>
      <c r="E69" s="311"/>
      <c r="F69" s="275">
        <f>(E69*D69)</f>
        <v>0</v>
      </c>
      <c r="G69" s="143"/>
      <c r="H69" s="142"/>
      <c r="I69" s="139"/>
      <c r="J69" s="141"/>
      <c r="K69" s="140"/>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row>
    <row r="70" spans="1:80" s="138" customFormat="1">
      <c r="A70" s="202"/>
      <c r="B70" s="205"/>
      <c r="C70" s="204"/>
      <c r="D70" s="203"/>
      <c r="E70" s="311"/>
      <c r="F70" s="275"/>
      <c r="G70" s="143"/>
      <c r="H70" s="142"/>
      <c r="I70" s="139"/>
      <c r="J70" s="141"/>
      <c r="K70" s="140"/>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row>
    <row r="71" spans="1:80" s="138" customFormat="1">
      <c r="A71" s="206">
        <f>A69+1</f>
        <v>18</v>
      </c>
      <c r="B71" s="205" t="s">
        <v>484</v>
      </c>
      <c r="C71" s="204" t="s">
        <v>48</v>
      </c>
      <c r="D71" s="203">
        <v>100</v>
      </c>
      <c r="E71" s="311"/>
      <c r="F71" s="275">
        <f>(E71*D71)</f>
        <v>0</v>
      </c>
      <c r="G71" s="143"/>
      <c r="H71" s="142"/>
      <c r="I71" s="139"/>
      <c r="J71" s="141"/>
      <c r="K71" s="140"/>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row>
    <row r="72" spans="1:80" s="138" customFormat="1">
      <c r="A72" s="202"/>
      <c r="B72" s="208"/>
      <c r="C72" s="207"/>
      <c r="D72" s="157"/>
      <c r="E72" s="311"/>
      <c r="F72" s="275"/>
      <c r="G72" s="143"/>
      <c r="H72" s="142"/>
      <c r="I72" s="139"/>
      <c r="J72" s="141"/>
      <c r="K72" s="140"/>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row>
    <row r="73" spans="1:80" s="138" customFormat="1">
      <c r="A73" s="206">
        <f>A71+1</f>
        <v>19</v>
      </c>
      <c r="B73" s="205" t="s">
        <v>483</v>
      </c>
      <c r="C73" s="204" t="s">
        <v>48</v>
      </c>
      <c r="D73" s="203">
        <v>80</v>
      </c>
      <c r="E73" s="311"/>
      <c r="F73" s="275">
        <f>(E73*D73)</f>
        <v>0</v>
      </c>
      <c r="G73" s="143"/>
      <c r="H73" s="142"/>
      <c r="I73" s="139"/>
      <c r="J73" s="141"/>
      <c r="K73" s="140"/>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row>
    <row r="74" spans="1:80" s="138" customFormat="1">
      <c r="A74" s="202"/>
      <c r="B74" s="144"/>
      <c r="C74" s="139"/>
      <c r="D74" s="201"/>
      <c r="E74" s="311"/>
      <c r="F74" s="275"/>
      <c r="G74" s="143"/>
      <c r="H74" s="142"/>
      <c r="I74" s="139"/>
      <c r="J74" s="141"/>
      <c r="K74" s="140"/>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row>
    <row r="75" spans="1:80" s="138" customFormat="1">
      <c r="A75" s="145"/>
      <c r="B75" s="144"/>
      <c r="C75" s="139"/>
      <c r="D75" s="140"/>
      <c r="E75" s="309"/>
      <c r="F75" s="278"/>
      <c r="G75" s="143"/>
      <c r="H75" s="142"/>
      <c r="I75" s="139"/>
      <c r="J75" s="141"/>
      <c r="K75" s="140"/>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row>
    <row r="76" spans="1:80" s="188" customFormat="1" ht="12.75" customHeight="1">
      <c r="A76" s="194"/>
      <c r="B76" s="329" t="s">
        <v>482</v>
      </c>
      <c r="C76" s="329"/>
      <c r="D76" s="329"/>
      <c r="E76" s="329"/>
      <c r="F76" s="276">
        <f>SUM(F38:F75)</f>
        <v>0</v>
      </c>
      <c r="G76" s="192"/>
      <c r="H76" s="191"/>
      <c r="J76" s="190"/>
      <c r="K76" s="189"/>
    </row>
    <row r="77" spans="1:80" s="138" customFormat="1">
      <c r="A77" s="145"/>
      <c r="B77" s="144"/>
      <c r="C77" s="139"/>
      <c r="D77" s="140"/>
      <c r="E77" s="309"/>
      <c r="F77" s="278"/>
      <c r="G77" s="143"/>
      <c r="H77" s="142"/>
      <c r="I77" s="139"/>
      <c r="J77" s="141"/>
      <c r="K77" s="140"/>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row>
    <row r="78" spans="1:80" s="138" customFormat="1" ht="15">
      <c r="A78" s="152" t="s">
        <v>142</v>
      </c>
      <c r="B78" s="332" t="s">
        <v>481</v>
      </c>
      <c r="C78" s="332"/>
      <c r="D78" s="332"/>
      <c r="E78" s="332"/>
      <c r="F78" s="332"/>
      <c r="G78" s="143"/>
      <c r="H78" s="142"/>
      <c r="I78" s="139"/>
      <c r="J78" s="141"/>
      <c r="K78" s="140"/>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row>
    <row r="79" spans="1:80" s="138" customFormat="1" ht="15">
      <c r="A79" s="200"/>
      <c r="B79" s="199"/>
      <c r="C79" s="199"/>
      <c r="D79" s="199"/>
      <c r="E79" s="312"/>
      <c r="F79" s="279"/>
      <c r="G79" s="143"/>
      <c r="H79" s="142"/>
      <c r="I79" s="139"/>
      <c r="J79" s="141"/>
      <c r="K79" s="140"/>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row>
    <row r="80" spans="1:80" s="138" customFormat="1" ht="38.25">
      <c r="A80" s="145"/>
      <c r="B80" s="155" t="s">
        <v>480</v>
      </c>
      <c r="C80" s="139"/>
      <c r="D80" s="140"/>
      <c r="E80" s="309"/>
      <c r="F80" s="278"/>
      <c r="G80" s="143"/>
      <c r="H80" s="142"/>
      <c r="I80" s="139"/>
      <c r="J80" s="141"/>
      <c r="K80" s="140"/>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row>
    <row r="81" spans="1:80" s="138" customFormat="1" ht="153">
      <c r="A81" s="198">
        <v>1</v>
      </c>
      <c r="B81" s="144" t="s">
        <v>479</v>
      </c>
      <c r="C81" s="167" t="s">
        <v>24</v>
      </c>
      <c r="D81" s="173">
        <v>8</v>
      </c>
      <c r="E81" s="313"/>
      <c r="F81" s="275">
        <f>(E81*D81)</f>
        <v>0</v>
      </c>
      <c r="G81" s="143"/>
      <c r="H81" s="142"/>
      <c r="I81" s="139"/>
      <c r="J81" s="196"/>
      <c r="K81" s="140"/>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row>
    <row r="82" spans="1:80" s="138" customFormat="1">
      <c r="A82" s="145"/>
      <c r="B82" s="144"/>
      <c r="C82" s="139"/>
      <c r="D82" s="140"/>
      <c r="E82" s="309"/>
      <c r="F82" s="275"/>
      <c r="G82" s="143"/>
      <c r="H82" s="142"/>
      <c r="I82" s="139"/>
      <c r="J82" s="197"/>
      <c r="K82" s="140"/>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row>
    <row r="83" spans="1:80" s="138" customFormat="1" ht="191.25">
      <c r="A83" s="195">
        <v>2</v>
      </c>
      <c r="B83" s="144" t="s">
        <v>478</v>
      </c>
      <c r="C83" s="167" t="s">
        <v>24</v>
      </c>
      <c r="D83" s="173">
        <v>6</v>
      </c>
      <c r="E83" s="313"/>
      <c r="F83" s="275">
        <f>(E83*D83)</f>
        <v>0</v>
      </c>
      <c r="G83" s="143"/>
      <c r="H83" s="142"/>
      <c r="I83" s="139"/>
      <c r="J83" s="196"/>
      <c r="K83" s="140"/>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row>
    <row r="84" spans="1:80" s="138" customFormat="1">
      <c r="A84" s="145"/>
      <c r="B84" s="144"/>
      <c r="C84" s="139"/>
      <c r="D84" s="140"/>
      <c r="E84" s="309"/>
      <c r="F84" s="275"/>
      <c r="G84" s="143"/>
      <c r="H84" s="142"/>
      <c r="I84" s="139"/>
      <c r="J84" s="197"/>
      <c r="K84" s="140"/>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row>
    <row r="85" spans="1:80" s="138" customFormat="1" ht="127.5">
      <c r="A85" s="195">
        <v>3</v>
      </c>
      <c r="B85" s="144" t="s">
        <v>477</v>
      </c>
      <c r="C85" s="167" t="s">
        <v>24</v>
      </c>
      <c r="D85" s="173">
        <v>4</v>
      </c>
      <c r="E85" s="313"/>
      <c r="F85" s="275">
        <f>(E85*D85)</f>
        <v>0</v>
      </c>
      <c r="G85" s="143"/>
      <c r="H85" s="142"/>
      <c r="I85" s="139"/>
      <c r="J85" s="196"/>
      <c r="K85" s="140"/>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row>
    <row r="86" spans="1:80" s="138" customFormat="1">
      <c r="A86" s="145"/>
      <c r="B86" s="144"/>
      <c r="C86" s="139"/>
      <c r="D86" s="140"/>
      <c r="E86" s="309"/>
      <c r="F86" s="275"/>
      <c r="G86" s="143"/>
      <c r="H86" s="142"/>
      <c r="I86" s="139"/>
      <c r="J86" s="197"/>
      <c r="K86" s="140"/>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row>
    <row r="87" spans="1:80" s="138" customFormat="1" ht="153">
      <c r="A87" s="195">
        <v>4</v>
      </c>
      <c r="B87" s="144" t="s">
        <v>476</v>
      </c>
      <c r="C87" s="167" t="s">
        <v>24</v>
      </c>
      <c r="D87" s="173">
        <v>1</v>
      </c>
      <c r="E87" s="313"/>
      <c r="F87" s="275">
        <f>(E87*D87)</f>
        <v>0</v>
      </c>
      <c r="G87" s="143"/>
      <c r="H87" s="142"/>
      <c r="I87" s="139"/>
      <c r="J87" s="196"/>
      <c r="K87" s="140"/>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c r="CB87" s="139"/>
    </row>
    <row r="88" spans="1:80" s="138" customFormat="1">
      <c r="A88" s="145"/>
      <c r="B88" s="144"/>
      <c r="C88" s="139"/>
      <c r="D88" s="140"/>
      <c r="E88" s="309"/>
      <c r="F88" s="275"/>
      <c r="G88" s="143"/>
      <c r="H88" s="142"/>
      <c r="I88" s="139"/>
      <c r="J88" s="197"/>
      <c r="K88" s="140"/>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c r="CB88" s="139"/>
    </row>
    <row r="89" spans="1:80" s="138" customFormat="1" ht="102">
      <c r="A89" s="145">
        <v>5</v>
      </c>
      <c r="B89" s="144" t="s">
        <v>475</v>
      </c>
      <c r="C89" s="167" t="s">
        <v>24</v>
      </c>
      <c r="D89" s="173">
        <v>2</v>
      </c>
      <c r="E89" s="313"/>
      <c r="F89" s="275">
        <f>(E89*D89)</f>
        <v>0</v>
      </c>
      <c r="G89" s="143"/>
      <c r="H89" s="142"/>
      <c r="I89" s="139"/>
      <c r="J89" s="196"/>
      <c r="K89" s="140"/>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row>
    <row r="90" spans="1:80" s="138" customFormat="1">
      <c r="A90" s="195"/>
      <c r="B90" s="144"/>
      <c r="C90" s="167"/>
      <c r="D90" s="173"/>
      <c r="E90" s="313"/>
      <c r="F90" s="275"/>
      <c r="G90" s="143"/>
      <c r="H90" s="142"/>
      <c r="I90" s="139"/>
      <c r="J90" s="141"/>
      <c r="K90" s="140"/>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row>
    <row r="91" spans="1:80" s="138" customFormat="1">
      <c r="A91" s="145"/>
      <c r="B91" s="329" t="s">
        <v>474</v>
      </c>
      <c r="C91" s="329"/>
      <c r="D91" s="329"/>
      <c r="E91" s="329"/>
      <c r="F91" s="276">
        <f>SUM(F81:F90)</f>
        <v>0</v>
      </c>
      <c r="G91" s="143"/>
      <c r="H91" s="142"/>
      <c r="I91" s="139"/>
      <c r="J91" s="141"/>
      <c r="K91" s="140"/>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row>
    <row r="92" spans="1:80" s="188" customFormat="1">
      <c r="A92" s="194"/>
      <c r="B92" s="193"/>
      <c r="D92" s="189"/>
      <c r="E92" s="314"/>
      <c r="F92" s="280"/>
      <c r="G92" s="192"/>
      <c r="H92" s="191"/>
      <c r="J92" s="190"/>
      <c r="K92" s="189"/>
    </row>
    <row r="93" spans="1:80" s="188" customFormat="1">
      <c r="A93" s="194"/>
      <c r="B93" s="193"/>
      <c r="D93" s="189"/>
      <c r="E93" s="314"/>
      <c r="F93" s="280"/>
      <c r="G93" s="192"/>
      <c r="H93" s="191"/>
      <c r="J93" s="190"/>
      <c r="K93" s="189"/>
    </row>
    <row r="94" spans="1:80" s="181" customFormat="1" ht="15">
      <c r="A94" s="152" t="s">
        <v>473</v>
      </c>
      <c r="B94" s="332" t="s">
        <v>472</v>
      </c>
      <c r="C94" s="332"/>
      <c r="D94" s="332"/>
      <c r="E94" s="332"/>
      <c r="F94" s="332"/>
      <c r="G94" s="185"/>
      <c r="H94" s="184"/>
      <c r="J94" s="183"/>
      <c r="K94" s="182"/>
    </row>
    <row r="95" spans="1:80" s="138" customFormat="1">
      <c r="A95" s="145"/>
      <c r="B95" s="144"/>
      <c r="C95" s="139"/>
      <c r="D95" s="180"/>
      <c r="E95" s="309"/>
      <c r="F95" s="278"/>
      <c r="G95" s="143"/>
      <c r="H95" s="142"/>
      <c r="I95" s="139"/>
      <c r="J95" s="141"/>
      <c r="K95" s="140"/>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row>
    <row r="96" spans="1:80" s="188" customFormat="1" ht="38.25">
      <c r="A96" s="163">
        <v>1</v>
      </c>
      <c r="B96" s="179" t="s">
        <v>471</v>
      </c>
      <c r="C96" s="186" t="s">
        <v>48</v>
      </c>
      <c r="D96" s="187">
        <v>20</v>
      </c>
      <c r="E96" s="313"/>
      <c r="F96" s="275">
        <f>D96*E96</f>
        <v>0</v>
      </c>
      <c r="G96" s="192"/>
      <c r="H96" s="191"/>
      <c r="J96" s="190"/>
      <c r="K96" s="189"/>
    </row>
    <row r="97" spans="1:80" s="188" customFormat="1">
      <c r="A97" s="163"/>
      <c r="B97" s="179"/>
      <c r="C97" s="186"/>
      <c r="D97" s="187"/>
      <c r="E97" s="313"/>
      <c r="F97" s="275"/>
      <c r="G97" s="192"/>
      <c r="H97" s="191"/>
      <c r="J97" s="190"/>
      <c r="K97" s="189"/>
    </row>
    <row r="98" spans="1:80" s="188" customFormat="1" ht="38.25">
      <c r="A98" s="156">
        <f>A96+1</f>
        <v>2</v>
      </c>
      <c r="B98" s="179" t="s">
        <v>470</v>
      </c>
      <c r="C98" s="186" t="s">
        <v>48</v>
      </c>
      <c r="D98" s="187">
        <v>40</v>
      </c>
      <c r="E98" s="313"/>
      <c r="F98" s="275">
        <f>D98*E98</f>
        <v>0</v>
      </c>
      <c r="G98" s="192"/>
      <c r="H98" s="191"/>
      <c r="J98" s="190"/>
      <c r="K98" s="189"/>
    </row>
    <row r="99" spans="1:80" s="138" customFormat="1">
      <c r="A99" s="145"/>
      <c r="B99" s="144"/>
      <c r="C99" s="139"/>
      <c r="D99" s="140"/>
      <c r="E99" s="309"/>
      <c r="F99" s="278"/>
      <c r="G99" s="143"/>
      <c r="H99" s="142"/>
      <c r="I99" s="139"/>
      <c r="J99" s="141"/>
      <c r="K99" s="140"/>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row>
    <row r="100" spans="1:80" s="138" customFormat="1" ht="38.25">
      <c r="A100" s="156">
        <f>A98+1</f>
        <v>3</v>
      </c>
      <c r="B100" s="144" t="s">
        <v>469</v>
      </c>
      <c r="C100" s="186" t="s">
        <v>24</v>
      </c>
      <c r="D100" s="187">
        <v>4</v>
      </c>
      <c r="E100" s="313"/>
      <c r="F100" s="275">
        <f>D100*E100</f>
        <v>0</v>
      </c>
      <c r="G100" s="143"/>
      <c r="H100" s="142"/>
      <c r="I100" s="139"/>
      <c r="J100" s="141"/>
      <c r="K100" s="140"/>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row>
    <row r="101" spans="1:80" s="138" customFormat="1">
      <c r="A101" s="145"/>
      <c r="B101" s="144"/>
      <c r="C101" s="186"/>
      <c r="D101" s="187"/>
      <c r="E101" s="313"/>
      <c r="F101" s="275"/>
      <c r="G101" s="143"/>
      <c r="H101" s="142"/>
      <c r="I101" s="139"/>
      <c r="J101" s="141"/>
      <c r="K101" s="140"/>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row>
    <row r="102" spans="1:80" s="138" customFormat="1" ht="25.5">
      <c r="A102" s="156">
        <f>A100+1</f>
        <v>4</v>
      </c>
      <c r="B102" s="144" t="s">
        <v>468</v>
      </c>
      <c r="C102" s="186" t="s">
        <v>24</v>
      </c>
      <c r="D102" s="187">
        <v>4</v>
      </c>
      <c r="E102" s="313"/>
      <c r="F102" s="275">
        <f>D102*E102</f>
        <v>0</v>
      </c>
      <c r="G102" s="143"/>
      <c r="H102" s="142"/>
      <c r="I102" s="139"/>
      <c r="J102" s="141"/>
      <c r="K102" s="140"/>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row>
    <row r="103" spans="1:80" s="138" customFormat="1">
      <c r="A103" s="145"/>
      <c r="B103" s="144"/>
      <c r="C103" s="139"/>
      <c r="D103" s="140"/>
      <c r="E103" s="309"/>
      <c r="F103" s="278"/>
      <c r="G103" s="143"/>
      <c r="H103" s="142"/>
      <c r="I103" s="139"/>
      <c r="J103" s="141"/>
      <c r="K103" s="140"/>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row>
    <row r="104" spans="1:80" s="138" customFormat="1" ht="25.5">
      <c r="A104" s="156">
        <f>A102+1</f>
        <v>5</v>
      </c>
      <c r="B104" s="144" t="s">
        <v>467</v>
      </c>
      <c r="C104" s="186" t="s">
        <v>24</v>
      </c>
      <c r="D104" s="187">
        <v>2</v>
      </c>
      <c r="E104" s="313"/>
      <c r="F104" s="275">
        <f>D104*E104</f>
        <v>0</v>
      </c>
      <c r="G104" s="143"/>
      <c r="H104" s="142"/>
      <c r="I104" s="139"/>
      <c r="J104" s="141"/>
      <c r="K104" s="140"/>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row>
    <row r="105" spans="1:80" s="138" customFormat="1">
      <c r="A105" s="145"/>
      <c r="B105" s="144"/>
      <c r="C105" s="139"/>
      <c r="D105" s="140"/>
      <c r="E105" s="309"/>
      <c r="F105" s="278"/>
      <c r="G105" s="143"/>
      <c r="H105" s="142"/>
      <c r="I105" s="139"/>
      <c r="J105" s="141"/>
      <c r="K105" s="140"/>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row>
    <row r="106" spans="1:80" s="138" customFormat="1" ht="25.5">
      <c r="A106" s="156">
        <f>A104+1</f>
        <v>6</v>
      </c>
      <c r="B106" s="144" t="s">
        <v>466</v>
      </c>
      <c r="C106" s="186" t="s">
        <v>24</v>
      </c>
      <c r="D106" s="187">
        <v>1</v>
      </c>
      <c r="E106" s="313"/>
      <c r="F106" s="275">
        <f>D106*E106</f>
        <v>0</v>
      </c>
      <c r="G106" s="143"/>
      <c r="H106" s="142"/>
      <c r="I106" s="139"/>
      <c r="J106" s="141"/>
      <c r="K106" s="140"/>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row>
    <row r="107" spans="1:80" s="138" customFormat="1">
      <c r="A107" s="145"/>
      <c r="B107" s="144"/>
      <c r="C107" s="139"/>
      <c r="D107" s="140"/>
      <c r="E107" s="309"/>
      <c r="F107" s="278"/>
      <c r="G107" s="143"/>
      <c r="H107" s="142"/>
      <c r="I107" s="139"/>
      <c r="J107" s="141"/>
      <c r="K107" s="140"/>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row>
    <row r="108" spans="1:80" s="138" customFormat="1" ht="38.25">
      <c r="A108" s="156">
        <f>A106+1</f>
        <v>7</v>
      </c>
      <c r="B108" s="144" t="s">
        <v>465</v>
      </c>
      <c r="C108" s="186" t="s">
        <v>24</v>
      </c>
      <c r="D108" s="187">
        <v>20</v>
      </c>
      <c r="E108" s="313"/>
      <c r="F108" s="275">
        <f>D108*E108</f>
        <v>0</v>
      </c>
      <c r="G108" s="143"/>
      <c r="H108" s="142"/>
      <c r="I108" s="139"/>
      <c r="J108" s="141"/>
      <c r="K108" s="140"/>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row>
    <row r="109" spans="1:80" s="138" customFormat="1">
      <c r="A109" s="145"/>
      <c r="B109" s="144"/>
      <c r="C109" s="139"/>
      <c r="D109" s="140"/>
      <c r="E109" s="309"/>
      <c r="F109" s="278"/>
      <c r="G109" s="143"/>
      <c r="H109" s="142"/>
      <c r="I109" s="139"/>
      <c r="J109" s="141"/>
      <c r="K109" s="140"/>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row>
    <row r="110" spans="1:80" s="138" customFormat="1" ht="51">
      <c r="A110" s="156">
        <f>A108+1</f>
        <v>8</v>
      </c>
      <c r="B110" s="144" t="s">
        <v>464</v>
      </c>
      <c r="C110" s="186" t="s">
        <v>24</v>
      </c>
      <c r="D110" s="187">
        <v>6</v>
      </c>
      <c r="E110" s="313"/>
      <c r="F110" s="275">
        <f>D110*E110</f>
        <v>0</v>
      </c>
      <c r="G110" s="143"/>
      <c r="H110" s="142"/>
      <c r="I110" s="139"/>
      <c r="J110" s="141"/>
      <c r="K110" s="140"/>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row>
    <row r="111" spans="1:80" s="138" customFormat="1">
      <c r="A111" s="156"/>
      <c r="B111" s="144"/>
      <c r="C111" s="186"/>
      <c r="D111" s="187"/>
      <c r="E111" s="313"/>
      <c r="F111" s="275"/>
      <c r="G111" s="143"/>
      <c r="H111" s="142"/>
      <c r="I111" s="139"/>
      <c r="J111" s="141"/>
      <c r="K111" s="140"/>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row>
    <row r="112" spans="1:80" s="138" customFormat="1" ht="25.5">
      <c r="A112" s="156">
        <v>9</v>
      </c>
      <c r="B112" s="179" t="s">
        <v>463</v>
      </c>
      <c r="C112" s="186" t="s">
        <v>48</v>
      </c>
      <c r="D112" s="187">
        <v>10</v>
      </c>
      <c r="E112" s="313"/>
      <c r="F112" s="275">
        <f>D112*E112</f>
        <v>0</v>
      </c>
      <c r="G112" s="143"/>
      <c r="H112" s="142"/>
      <c r="I112" s="139"/>
      <c r="J112" s="141"/>
      <c r="K112" s="140"/>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row>
    <row r="113" spans="1:80" s="138" customFormat="1">
      <c r="A113" s="156"/>
      <c r="B113" s="179"/>
      <c r="C113" s="186"/>
      <c r="D113" s="187"/>
      <c r="E113" s="313"/>
      <c r="F113" s="275"/>
      <c r="G113" s="143"/>
      <c r="H113" s="142"/>
      <c r="I113" s="139"/>
      <c r="J113" s="141"/>
      <c r="K113" s="140"/>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row>
    <row r="114" spans="1:80" s="138" customFormat="1" ht="38.25">
      <c r="A114" s="156">
        <v>10</v>
      </c>
      <c r="B114" s="155" t="s">
        <v>462</v>
      </c>
      <c r="C114" s="186" t="s">
        <v>24</v>
      </c>
      <c r="D114" s="187">
        <v>1</v>
      </c>
      <c r="E114" s="313"/>
      <c r="F114" s="275">
        <f>D114*E114</f>
        <v>0</v>
      </c>
      <c r="G114" s="143"/>
      <c r="H114" s="142"/>
      <c r="I114" s="139"/>
      <c r="J114" s="141"/>
      <c r="K114" s="140"/>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row>
    <row r="115" spans="1:80" s="138" customFormat="1">
      <c r="A115" s="145"/>
      <c r="B115" s="144"/>
      <c r="C115" s="186"/>
      <c r="D115" s="140"/>
      <c r="E115" s="309"/>
      <c r="F115" s="278"/>
      <c r="G115" s="143"/>
      <c r="H115" s="142"/>
      <c r="I115" s="139"/>
      <c r="J115" s="141"/>
      <c r="K115" s="140"/>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row>
    <row r="116" spans="1:80" s="138" customFormat="1" ht="12.75" customHeight="1">
      <c r="A116" s="145"/>
      <c r="B116" s="329" t="s">
        <v>461</v>
      </c>
      <c r="C116" s="329"/>
      <c r="D116" s="329"/>
      <c r="E116" s="329"/>
      <c r="F116" s="276">
        <f>SUM(F96:F114)</f>
        <v>0</v>
      </c>
      <c r="G116" s="143"/>
      <c r="H116" s="142"/>
      <c r="I116" s="139"/>
      <c r="J116" s="141"/>
      <c r="K116" s="140"/>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row>
    <row r="117" spans="1:80" s="138" customFormat="1">
      <c r="A117" s="145"/>
      <c r="B117" s="144"/>
      <c r="C117" s="139"/>
      <c r="D117" s="140"/>
      <c r="E117" s="309"/>
      <c r="F117" s="278"/>
      <c r="G117" s="143"/>
      <c r="H117" s="142"/>
      <c r="I117" s="139"/>
      <c r="J117" s="141"/>
      <c r="K117" s="140"/>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row>
    <row r="118" spans="1:80" s="138" customFormat="1">
      <c r="A118" s="145"/>
      <c r="B118" s="144"/>
      <c r="C118" s="139"/>
      <c r="D118" s="140"/>
      <c r="E118" s="309"/>
      <c r="F118" s="278"/>
      <c r="G118" s="143"/>
      <c r="H118" s="142"/>
      <c r="I118" s="139"/>
      <c r="J118" s="141"/>
      <c r="K118" s="140"/>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row>
    <row r="119" spans="1:80" s="181" customFormat="1" ht="15">
      <c r="A119" s="152" t="s">
        <v>460</v>
      </c>
      <c r="B119" s="332" t="s">
        <v>459</v>
      </c>
      <c r="C119" s="332"/>
      <c r="D119" s="332"/>
      <c r="E119" s="332"/>
      <c r="F119" s="332"/>
      <c r="G119" s="185"/>
      <c r="H119" s="184"/>
      <c r="J119" s="183"/>
      <c r="K119" s="182"/>
    </row>
    <row r="120" spans="1:80" s="138" customFormat="1">
      <c r="A120" s="145"/>
      <c r="B120" s="144"/>
      <c r="C120" s="139"/>
      <c r="D120" s="180"/>
      <c r="E120" s="309"/>
      <c r="F120" s="278"/>
      <c r="G120" s="143"/>
      <c r="H120" s="142"/>
      <c r="I120" s="139"/>
      <c r="J120" s="141"/>
      <c r="K120" s="140"/>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row>
    <row r="121" spans="1:80" s="138" customFormat="1">
      <c r="A121" s="156"/>
      <c r="B121" s="179"/>
      <c r="C121" s="178"/>
      <c r="D121" s="173"/>
      <c r="E121" s="306">
        <v>0</v>
      </c>
      <c r="F121" s="275"/>
      <c r="G121" s="143"/>
      <c r="H121" s="142"/>
      <c r="I121" s="139"/>
      <c r="J121" s="141"/>
      <c r="K121" s="140"/>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row>
    <row r="122" spans="1:80" s="138" customFormat="1" ht="38.25">
      <c r="A122" s="156">
        <v>1</v>
      </c>
      <c r="B122" s="177" t="s">
        <v>458</v>
      </c>
      <c r="C122" s="161" t="s">
        <v>24</v>
      </c>
      <c r="D122" s="173">
        <v>1</v>
      </c>
      <c r="E122" s="306"/>
      <c r="F122" s="275">
        <f>(E122*D122)</f>
        <v>0</v>
      </c>
      <c r="G122" s="143"/>
      <c r="H122" s="142"/>
      <c r="I122" s="139"/>
      <c r="J122" s="141"/>
      <c r="K122" s="140"/>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row>
    <row r="123" spans="1:80" s="138" customFormat="1">
      <c r="A123" s="156"/>
      <c r="B123" s="176"/>
      <c r="C123" s="158"/>
      <c r="D123" s="173"/>
      <c r="E123" s="306"/>
      <c r="F123" s="275"/>
      <c r="G123" s="143"/>
      <c r="H123" s="142"/>
      <c r="I123" s="139"/>
      <c r="J123" s="141"/>
      <c r="K123" s="140"/>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row>
    <row r="124" spans="1:80" s="138" customFormat="1" ht="51">
      <c r="A124" s="156">
        <v>2</v>
      </c>
      <c r="B124" s="176" t="s">
        <v>457</v>
      </c>
      <c r="C124" s="158" t="s">
        <v>24</v>
      </c>
      <c r="D124" s="173">
        <v>1</v>
      </c>
      <c r="E124" s="306"/>
      <c r="F124" s="275">
        <f>(E124*D124)</f>
        <v>0</v>
      </c>
      <c r="G124" s="143"/>
      <c r="H124" s="142"/>
      <c r="I124" s="139"/>
      <c r="J124" s="141"/>
      <c r="K124" s="140"/>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row>
    <row r="125" spans="1:80" s="138" customFormat="1">
      <c r="A125" s="156"/>
      <c r="B125" s="176"/>
      <c r="C125" s="158"/>
      <c r="D125" s="173"/>
      <c r="E125" s="306"/>
      <c r="F125" s="275"/>
      <c r="G125" s="143"/>
      <c r="H125" s="142"/>
      <c r="I125" s="139"/>
      <c r="J125" s="141"/>
      <c r="K125" s="140"/>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row>
    <row r="126" spans="1:80" s="138" customFormat="1" ht="38.25">
      <c r="A126" s="156">
        <v>3</v>
      </c>
      <c r="B126" s="176" t="s">
        <v>456</v>
      </c>
      <c r="C126" s="158" t="s">
        <v>48</v>
      </c>
      <c r="D126" s="173">
        <v>5</v>
      </c>
      <c r="E126" s="306"/>
      <c r="F126" s="275">
        <f>(E126*D126)</f>
        <v>0</v>
      </c>
      <c r="G126" s="143"/>
      <c r="H126" s="142"/>
      <c r="I126" s="139"/>
      <c r="J126" s="141"/>
      <c r="K126" s="140"/>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row>
    <row r="127" spans="1:80" s="138" customFormat="1">
      <c r="A127" s="156"/>
      <c r="B127" s="176"/>
      <c r="C127" s="158"/>
      <c r="D127" s="173"/>
      <c r="E127" s="306"/>
      <c r="F127" s="275"/>
      <c r="G127" s="143"/>
      <c r="H127" s="142"/>
      <c r="I127" s="139"/>
      <c r="J127" s="141"/>
      <c r="K127" s="140"/>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row>
    <row r="128" spans="1:80" s="138" customFormat="1" ht="12.75" customHeight="1">
      <c r="A128" s="145"/>
      <c r="B128" s="329" t="s">
        <v>455</v>
      </c>
      <c r="C128" s="329"/>
      <c r="D128" s="329"/>
      <c r="E128" s="329"/>
      <c r="F128" s="281">
        <f>SUM(F121:F126)</f>
        <v>0</v>
      </c>
      <c r="G128" s="143"/>
      <c r="H128" s="142"/>
      <c r="I128" s="139"/>
      <c r="J128" s="141"/>
      <c r="K128" s="140"/>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row>
    <row r="129" spans="1:80" s="138" customFormat="1">
      <c r="A129" s="145"/>
      <c r="B129" s="144"/>
      <c r="C129" s="139"/>
      <c r="D129" s="140"/>
      <c r="E129" s="309"/>
      <c r="F129" s="278"/>
      <c r="G129" s="143"/>
      <c r="H129" s="142"/>
      <c r="I129" s="139"/>
      <c r="J129" s="141"/>
      <c r="K129" s="140"/>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c r="CA129" s="139"/>
      <c r="CB129" s="139"/>
    </row>
    <row r="130" spans="1:80" s="138" customFormat="1">
      <c r="A130" s="145"/>
      <c r="B130" s="144"/>
      <c r="C130" s="139"/>
      <c r="D130" s="140"/>
      <c r="E130" s="309"/>
      <c r="F130" s="278"/>
      <c r="G130" s="143"/>
      <c r="H130" s="142"/>
      <c r="I130" s="139"/>
      <c r="J130" s="141"/>
      <c r="K130" s="140"/>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c r="CA130" s="139"/>
      <c r="CB130" s="139"/>
    </row>
    <row r="131" spans="1:80" s="138" customFormat="1">
      <c r="A131" s="156"/>
      <c r="B131" s="175"/>
      <c r="C131" s="174"/>
      <c r="D131" s="173"/>
      <c r="E131" s="313"/>
      <c r="F131" s="275"/>
      <c r="G131" s="143"/>
      <c r="H131" s="142"/>
      <c r="I131" s="139"/>
      <c r="J131" s="141"/>
      <c r="K131" s="140"/>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c r="BS131" s="139"/>
      <c r="BT131" s="139"/>
      <c r="BU131" s="139"/>
      <c r="BV131" s="139"/>
      <c r="BW131" s="139"/>
      <c r="BX131" s="139"/>
      <c r="BY131" s="139"/>
      <c r="BZ131" s="139"/>
      <c r="CA131" s="139"/>
      <c r="CB131" s="139"/>
    </row>
    <row r="132" spans="1:80" s="138" customFormat="1">
      <c r="A132" s="167"/>
      <c r="B132" s="166"/>
      <c r="C132" s="165"/>
      <c r="D132" s="164"/>
      <c r="E132" s="315"/>
      <c r="F132" s="282"/>
      <c r="G132" s="143"/>
      <c r="H132" s="142"/>
      <c r="I132" s="139"/>
      <c r="J132" s="141"/>
      <c r="K132" s="140"/>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c r="BI132" s="139"/>
      <c r="BJ132" s="139"/>
      <c r="BK132" s="139"/>
      <c r="BL132" s="139"/>
      <c r="BM132" s="139"/>
      <c r="BN132" s="139"/>
      <c r="BO132" s="139"/>
      <c r="BP132" s="139"/>
      <c r="BQ132" s="139"/>
      <c r="BR132" s="139"/>
      <c r="BS132" s="139"/>
      <c r="BT132" s="139"/>
      <c r="BU132" s="139"/>
      <c r="BV132" s="139"/>
      <c r="BW132" s="139"/>
      <c r="BX132" s="139"/>
      <c r="BY132" s="139"/>
      <c r="BZ132" s="139"/>
      <c r="CA132" s="139"/>
      <c r="CB132" s="139"/>
    </row>
    <row r="133" spans="1:80" s="138" customFormat="1" ht="15">
      <c r="A133" s="168">
        <v>6</v>
      </c>
      <c r="B133" s="331" t="s">
        <v>454</v>
      </c>
      <c r="C133" s="331"/>
      <c r="D133" s="331"/>
      <c r="E133" s="331"/>
      <c r="F133" s="331"/>
      <c r="G133" s="143"/>
      <c r="H133" s="142"/>
      <c r="I133" s="139"/>
      <c r="J133" s="141"/>
      <c r="K133" s="140"/>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c r="BI133" s="139"/>
      <c r="BJ133" s="139"/>
      <c r="BK133" s="139"/>
      <c r="BL133" s="139"/>
      <c r="BM133" s="139"/>
      <c r="BN133" s="139"/>
      <c r="BO133" s="139"/>
      <c r="BP133" s="139"/>
      <c r="BQ133" s="139"/>
      <c r="BR133" s="139"/>
      <c r="BS133" s="139"/>
      <c r="BT133" s="139"/>
      <c r="BU133" s="139"/>
      <c r="BV133" s="139"/>
      <c r="BW133" s="139"/>
      <c r="BX133" s="139"/>
      <c r="BY133" s="139"/>
      <c r="BZ133" s="139"/>
      <c r="CA133" s="139"/>
      <c r="CB133" s="139"/>
    </row>
    <row r="134" spans="1:80" s="138" customFormat="1">
      <c r="A134" s="167"/>
      <c r="B134" s="166"/>
      <c r="C134" s="165"/>
      <c r="D134" s="164"/>
      <c r="E134" s="315"/>
      <c r="F134" s="282"/>
      <c r="G134" s="143"/>
      <c r="H134" s="142"/>
      <c r="I134" s="139"/>
      <c r="J134" s="141"/>
      <c r="K134" s="140"/>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row>
    <row r="135" spans="1:80" s="138" customFormat="1" ht="80.25" customHeight="1">
      <c r="A135" s="167"/>
      <c r="B135" s="172" t="s">
        <v>453</v>
      </c>
      <c r="C135" s="165"/>
      <c r="D135" s="164"/>
      <c r="E135" s="315"/>
      <c r="F135" s="282"/>
      <c r="G135" s="143"/>
      <c r="H135" s="142"/>
      <c r="I135" s="139"/>
      <c r="J135" s="141"/>
      <c r="K135" s="140"/>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c r="BI135" s="139"/>
      <c r="BJ135" s="139"/>
      <c r="BK135" s="139"/>
      <c r="BL135" s="139"/>
      <c r="BM135" s="139"/>
      <c r="BN135" s="139"/>
      <c r="BO135" s="139"/>
      <c r="BP135" s="139"/>
      <c r="BQ135" s="139"/>
      <c r="BR135" s="139"/>
      <c r="BS135" s="139"/>
      <c r="BT135" s="139"/>
      <c r="BU135" s="139"/>
      <c r="BV135" s="139"/>
      <c r="BW135" s="139"/>
      <c r="BX135" s="139"/>
      <c r="BY135" s="139"/>
      <c r="BZ135" s="139"/>
      <c r="CA135" s="139"/>
      <c r="CB135" s="139"/>
    </row>
    <row r="136" spans="1:80" s="138" customFormat="1" ht="38.25">
      <c r="A136" s="167"/>
      <c r="B136" s="166" t="s">
        <v>452</v>
      </c>
      <c r="C136" s="165"/>
      <c r="D136" s="164"/>
      <c r="E136" s="315"/>
      <c r="F136" s="282"/>
      <c r="G136" s="143"/>
      <c r="H136" s="142"/>
      <c r="I136" s="139"/>
      <c r="J136" s="141"/>
      <c r="K136" s="140"/>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39"/>
      <c r="BM136" s="139"/>
      <c r="BN136" s="139"/>
      <c r="BO136" s="139"/>
      <c r="BP136" s="139"/>
      <c r="BQ136" s="139"/>
      <c r="BR136" s="139"/>
      <c r="BS136" s="139"/>
      <c r="BT136" s="139"/>
      <c r="BU136" s="139"/>
      <c r="BV136" s="139"/>
      <c r="BW136" s="139"/>
      <c r="BX136" s="139"/>
      <c r="BY136" s="139"/>
      <c r="BZ136" s="139"/>
      <c r="CA136" s="139"/>
      <c r="CB136" s="139"/>
    </row>
    <row r="137" spans="1:80" s="138" customFormat="1">
      <c r="A137" s="167"/>
      <c r="B137" s="166"/>
      <c r="C137" s="171"/>
      <c r="D137" s="164"/>
      <c r="E137" s="315"/>
      <c r="F137" s="275"/>
      <c r="G137" s="143"/>
      <c r="H137" s="142"/>
      <c r="I137" s="139"/>
      <c r="J137" s="141"/>
      <c r="K137" s="140"/>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c r="CA137" s="139"/>
      <c r="CB137" s="139"/>
    </row>
    <row r="138" spans="1:80" s="138" customFormat="1">
      <c r="A138" s="167">
        <v>1</v>
      </c>
      <c r="B138" s="166" t="s">
        <v>451</v>
      </c>
      <c r="C138" s="171" t="s">
        <v>48</v>
      </c>
      <c r="D138" s="164">
        <v>25</v>
      </c>
      <c r="E138" s="306"/>
      <c r="F138" s="275">
        <f>(E138*D138)</f>
        <v>0</v>
      </c>
      <c r="G138" s="143"/>
      <c r="H138" s="142"/>
      <c r="I138" s="139"/>
      <c r="J138" s="141"/>
      <c r="K138" s="140"/>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c r="CA138" s="139"/>
      <c r="CB138" s="139"/>
    </row>
    <row r="139" spans="1:80" s="138" customFormat="1">
      <c r="A139" s="167"/>
      <c r="B139" s="166"/>
      <c r="C139" s="171"/>
      <c r="D139" s="164"/>
      <c r="E139" s="315"/>
      <c r="F139" s="275"/>
      <c r="G139" s="143"/>
      <c r="H139" s="142"/>
      <c r="I139" s="139"/>
      <c r="J139" s="141"/>
      <c r="K139" s="140"/>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c r="CB139" s="139"/>
    </row>
    <row r="140" spans="1:80" s="138" customFormat="1">
      <c r="A140" s="167">
        <f>A138+1</f>
        <v>2</v>
      </c>
      <c r="B140" s="166" t="s">
        <v>450</v>
      </c>
      <c r="C140" s="171" t="s">
        <v>48</v>
      </c>
      <c r="D140" s="164">
        <v>25</v>
      </c>
      <c r="E140" s="306"/>
      <c r="F140" s="275">
        <f>E140*D140</f>
        <v>0</v>
      </c>
      <c r="G140" s="143"/>
      <c r="H140" s="142"/>
      <c r="I140" s="139"/>
      <c r="J140" s="141"/>
      <c r="K140" s="140"/>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row>
    <row r="141" spans="1:80" s="138" customFormat="1">
      <c r="A141" s="167"/>
      <c r="B141" s="166"/>
      <c r="C141" s="171"/>
      <c r="D141" s="164"/>
      <c r="E141" s="315"/>
      <c r="F141" s="275"/>
      <c r="G141" s="143"/>
      <c r="H141" s="142"/>
      <c r="I141" s="139"/>
      <c r="J141" s="141"/>
      <c r="K141" s="140"/>
      <c r="L141" s="139"/>
      <c r="M141" s="139"/>
      <c r="N141" s="139"/>
      <c r="O141" s="139"/>
      <c r="P141" s="139"/>
      <c r="Q141" s="139"/>
      <c r="R141" s="139"/>
      <c r="S141" s="139"/>
      <c r="T141" s="139"/>
      <c r="U141" s="139"/>
      <c r="V141" s="139"/>
      <c r="W141" s="139"/>
      <c r="X141" s="139"/>
      <c r="Y141" s="139"/>
      <c r="Z141" s="139"/>
      <c r="AA141" s="139"/>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c r="CA141" s="139"/>
      <c r="CB141" s="139"/>
    </row>
    <row r="142" spans="1:80" s="138" customFormat="1">
      <c r="A142" s="167">
        <f>A140+1</f>
        <v>3</v>
      </c>
      <c r="B142" s="166" t="s">
        <v>449</v>
      </c>
      <c r="C142" s="171" t="s">
        <v>48</v>
      </c>
      <c r="D142" s="164">
        <v>20</v>
      </c>
      <c r="E142" s="306"/>
      <c r="F142" s="275">
        <f>(E142*D142)</f>
        <v>0</v>
      </c>
      <c r="G142" s="143"/>
      <c r="H142" s="142"/>
      <c r="I142" s="139"/>
      <c r="J142" s="141"/>
      <c r="K142" s="140"/>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c r="CA142" s="139"/>
      <c r="CB142" s="139"/>
    </row>
    <row r="143" spans="1:80" s="138" customFormat="1">
      <c r="A143" s="167"/>
      <c r="B143" s="166"/>
      <c r="C143" s="171"/>
      <c r="D143" s="164"/>
      <c r="E143" s="315"/>
      <c r="F143" s="275"/>
      <c r="G143" s="143"/>
      <c r="H143" s="142"/>
      <c r="I143" s="139"/>
      <c r="J143" s="141"/>
      <c r="K143" s="140"/>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c r="CA143" s="139"/>
      <c r="CB143" s="139"/>
    </row>
    <row r="144" spans="1:80" s="138" customFormat="1">
      <c r="A144" s="167">
        <f>A142+1</f>
        <v>4</v>
      </c>
      <c r="B144" s="166" t="s">
        <v>448</v>
      </c>
      <c r="C144" s="171" t="s">
        <v>48</v>
      </c>
      <c r="D144" s="164">
        <v>20</v>
      </c>
      <c r="E144" s="306"/>
      <c r="F144" s="275">
        <f>(E144*D144)</f>
        <v>0</v>
      </c>
      <c r="G144" s="143"/>
      <c r="H144" s="142"/>
      <c r="I144" s="139"/>
      <c r="J144" s="141"/>
      <c r="K144" s="140"/>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c r="CA144" s="139"/>
      <c r="CB144" s="139"/>
    </row>
    <row r="145" spans="1:80" s="138" customFormat="1">
      <c r="A145" s="167"/>
      <c r="B145" s="166"/>
      <c r="C145" s="171"/>
      <c r="D145" s="164"/>
      <c r="E145" s="315"/>
      <c r="F145" s="275"/>
      <c r="G145" s="143"/>
      <c r="H145" s="142"/>
      <c r="I145" s="139"/>
      <c r="J145" s="141"/>
      <c r="K145" s="140"/>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c r="CA145" s="139"/>
      <c r="CB145" s="139"/>
    </row>
    <row r="146" spans="1:80" s="138" customFormat="1">
      <c r="A146" s="167">
        <f>A144+1</f>
        <v>5</v>
      </c>
      <c r="B146" s="166" t="s">
        <v>447</v>
      </c>
      <c r="C146" s="171" t="s">
        <v>48</v>
      </c>
      <c r="D146" s="164">
        <v>40</v>
      </c>
      <c r="E146" s="306"/>
      <c r="F146" s="275">
        <f>(E146*D146)</f>
        <v>0</v>
      </c>
      <c r="G146" s="143"/>
      <c r="H146" s="142"/>
      <c r="I146" s="139"/>
      <c r="J146" s="141"/>
      <c r="K146" s="140"/>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c r="CA146" s="139"/>
      <c r="CB146" s="139"/>
    </row>
    <row r="147" spans="1:80" s="138" customFormat="1">
      <c r="A147" s="167"/>
      <c r="B147" s="166"/>
      <c r="C147" s="165"/>
      <c r="D147" s="164"/>
      <c r="E147" s="315"/>
      <c r="F147" s="275"/>
      <c r="G147" s="143"/>
      <c r="H147" s="142"/>
      <c r="I147" s="139"/>
      <c r="J147" s="141"/>
      <c r="K147" s="140"/>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c r="CA147" s="139"/>
      <c r="CB147" s="139"/>
    </row>
    <row r="148" spans="1:80" s="138" customFormat="1">
      <c r="A148" s="167">
        <f>A146+1</f>
        <v>6</v>
      </c>
      <c r="B148" s="166" t="s">
        <v>446</v>
      </c>
      <c r="C148" s="171" t="s">
        <v>48</v>
      </c>
      <c r="D148" s="164">
        <v>40</v>
      </c>
      <c r="E148" s="306"/>
      <c r="F148" s="275">
        <f>(E148*D148)</f>
        <v>0</v>
      </c>
      <c r="G148" s="143"/>
      <c r="H148" s="142"/>
      <c r="I148" s="139"/>
      <c r="J148" s="141"/>
      <c r="K148" s="140"/>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row>
    <row r="149" spans="1:80" s="138" customFormat="1">
      <c r="A149" s="167"/>
      <c r="B149" s="166"/>
      <c r="C149" s="170"/>
      <c r="D149" s="169"/>
      <c r="E149" s="315"/>
      <c r="F149" s="282"/>
      <c r="G149" s="143"/>
      <c r="H149" s="142"/>
      <c r="I149" s="139"/>
      <c r="J149" s="141"/>
      <c r="K149" s="140"/>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c r="CA149" s="139"/>
      <c r="CB149" s="139"/>
    </row>
    <row r="150" spans="1:80" s="138" customFormat="1" ht="51">
      <c r="A150" s="167"/>
      <c r="B150" s="166" t="s">
        <v>445</v>
      </c>
      <c r="C150" s="170"/>
      <c r="D150" s="169"/>
      <c r="E150" s="315"/>
      <c r="F150" s="282"/>
      <c r="G150" s="143"/>
      <c r="H150" s="142"/>
      <c r="I150" s="139"/>
      <c r="J150" s="141"/>
      <c r="K150" s="140"/>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c r="CA150" s="139"/>
      <c r="CB150" s="139"/>
    </row>
    <row r="151" spans="1:80" s="138" customFormat="1">
      <c r="A151" s="167"/>
      <c r="B151" s="166"/>
      <c r="C151" s="165"/>
      <c r="D151" s="164"/>
      <c r="E151" s="315"/>
      <c r="F151" s="282"/>
      <c r="G151" s="143"/>
      <c r="H151" s="142"/>
      <c r="I151" s="139"/>
      <c r="J151" s="141"/>
      <c r="K151" s="140"/>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c r="CB151" s="139"/>
    </row>
    <row r="152" spans="1:80" s="138" customFormat="1" ht="12.75" customHeight="1">
      <c r="A152" s="167"/>
      <c r="B152" s="333" t="s">
        <v>444</v>
      </c>
      <c r="C152" s="333"/>
      <c r="D152" s="333"/>
      <c r="E152" s="333"/>
      <c r="F152" s="283">
        <f>SUM(F137:F148)</f>
        <v>0</v>
      </c>
      <c r="G152" s="143"/>
      <c r="H152" s="142"/>
      <c r="I152" s="139"/>
      <c r="J152" s="141"/>
      <c r="K152" s="140"/>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c r="CA152" s="139"/>
      <c r="CB152" s="139"/>
    </row>
    <row r="153" spans="1:80" s="138" customFormat="1">
      <c r="A153" s="167"/>
      <c r="B153" s="166"/>
      <c r="C153" s="165"/>
      <c r="D153" s="164"/>
      <c r="E153" s="315"/>
      <c r="F153" s="282"/>
      <c r="G153" s="143"/>
      <c r="H153" s="142"/>
      <c r="I153" s="139"/>
      <c r="J153" s="141"/>
      <c r="K153" s="140"/>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c r="CA153" s="139"/>
      <c r="CB153" s="139"/>
    </row>
    <row r="154" spans="1:80" s="138" customFormat="1">
      <c r="A154" s="167"/>
      <c r="B154" s="166"/>
      <c r="C154" s="165"/>
      <c r="D154" s="164"/>
      <c r="E154" s="315"/>
      <c r="F154" s="282"/>
      <c r="G154" s="143"/>
      <c r="H154" s="142"/>
      <c r="I154" s="139"/>
      <c r="J154" s="141"/>
      <c r="K154" s="140"/>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c r="CA154" s="139"/>
      <c r="CB154" s="139"/>
    </row>
    <row r="155" spans="1:80" s="138" customFormat="1" ht="15">
      <c r="A155" s="168">
        <v>7</v>
      </c>
      <c r="B155" s="331" t="s">
        <v>443</v>
      </c>
      <c r="C155" s="331"/>
      <c r="D155" s="331"/>
      <c r="E155" s="331"/>
      <c r="F155" s="331"/>
      <c r="G155" s="143"/>
      <c r="H155" s="142"/>
      <c r="I155" s="139"/>
      <c r="J155" s="141"/>
      <c r="K155" s="140"/>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c r="BI155" s="139"/>
      <c r="BJ155" s="139"/>
      <c r="BK155" s="139"/>
      <c r="BL155" s="139"/>
      <c r="BM155" s="139"/>
      <c r="BN155" s="139"/>
      <c r="BO155" s="139"/>
      <c r="BP155" s="139"/>
      <c r="BQ155" s="139"/>
      <c r="BR155" s="139"/>
      <c r="BS155" s="139"/>
      <c r="BT155" s="139"/>
      <c r="BU155" s="139"/>
      <c r="BV155" s="139"/>
      <c r="BW155" s="139"/>
      <c r="BX155" s="139"/>
      <c r="BY155" s="139"/>
      <c r="BZ155" s="139"/>
      <c r="CA155" s="139"/>
      <c r="CB155" s="139"/>
    </row>
    <row r="156" spans="1:80" s="138" customFormat="1">
      <c r="A156" s="167"/>
      <c r="B156" s="166"/>
      <c r="C156" s="165"/>
      <c r="D156" s="164"/>
      <c r="E156" s="315"/>
      <c r="F156" s="282"/>
      <c r="G156" s="143"/>
      <c r="H156" s="142"/>
      <c r="I156" s="139"/>
      <c r="J156" s="141"/>
      <c r="K156" s="140"/>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c r="BI156" s="139"/>
      <c r="BJ156" s="139"/>
      <c r="BK156" s="139"/>
      <c r="BL156" s="139"/>
      <c r="BM156" s="139"/>
      <c r="BN156" s="139"/>
      <c r="BO156" s="139"/>
      <c r="BP156" s="139"/>
      <c r="BQ156" s="139"/>
      <c r="BR156" s="139"/>
      <c r="BS156" s="139"/>
      <c r="BT156" s="139"/>
      <c r="BU156" s="139"/>
      <c r="BV156" s="139"/>
      <c r="BW156" s="139"/>
      <c r="BX156" s="139"/>
      <c r="BY156" s="139"/>
      <c r="BZ156" s="139"/>
      <c r="CA156" s="139"/>
      <c r="CB156" s="139"/>
    </row>
    <row r="157" spans="1:80" s="138" customFormat="1">
      <c r="A157" s="163">
        <v>1</v>
      </c>
      <c r="B157" s="162" t="s">
        <v>442</v>
      </c>
      <c r="C157" s="161" t="s">
        <v>441</v>
      </c>
      <c r="D157" s="157">
        <v>5</v>
      </c>
      <c r="E157" s="316"/>
      <c r="F157" s="284">
        <f>D157*E157</f>
        <v>0</v>
      </c>
      <c r="G157" s="143"/>
      <c r="H157" s="142"/>
      <c r="I157" s="139"/>
      <c r="J157" s="141"/>
      <c r="K157" s="140"/>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c r="BI157" s="139"/>
      <c r="BJ157" s="139"/>
      <c r="BK157" s="139"/>
      <c r="BL157" s="139"/>
      <c r="BM157" s="139"/>
      <c r="BN157" s="139"/>
      <c r="BO157" s="139"/>
      <c r="BP157" s="139"/>
      <c r="BQ157" s="139"/>
      <c r="BR157" s="139"/>
      <c r="BS157" s="139"/>
      <c r="BT157" s="139"/>
      <c r="BU157" s="139"/>
      <c r="BV157" s="139"/>
      <c r="BW157" s="139"/>
      <c r="BX157" s="139"/>
      <c r="BY157" s="139"/>
      <c r="BZ157" s="139"/>
      <c r="CA157" s="139"/>
      <c r="CB157" s="139"/>
    </row>
    <row r="158" spans="1:80" s="138" customFormat="1" ht="14.25">
      <c r="A158" s="163"/>
      <c r="B158" s="162"/>
      <c r="C158" s="161"/>
      <c r="D158" s="157"/>
      <c r="E158" s="306"/>
      <c r="F158" s="285"/>
      <c r="G158" s="143"/>
      <c r="H158" s="142"/>
      <c r="I158" s="139"/>
      <c r="J158" s="141"/>
      <c r="K158" s="140"/>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c r="CB158" s="139"/>
    </row>
    <row r="159" spans="1:80" s="138" customFormat="1" ht="51">
      <c r="A159" s="156">
        <f>A157+1</f>
        <v>2</v>
      </c>
      <c r="B159" s="155" t="s">
        <v>440</v>
      </c>
      <c r="C159" s="154" t="s">
        <v>24</v>
      </c>
      <c r="D159" s="153">
        <v>4</v>
      </c>
      <c r="E159" s="316"/>
      <c r="F159" s="284">
        <f>D159*E159</f>
        <v>0</v>
      </c>
      <c r="G159" s="143"/>
      <c r="H159" s="142"/>
      <c r="I159" s="139"/>
      <c r="J159" s="141"/>
      <c r="K159" s="140"/>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c r="BI159" s="139"/>
      <c r="BJ159" s="139"/>
      <c r="BK159" s="139"/>
      <c r="BL159" s="139"/>
      <c r="BM159" s="139"/>
      <c r="BN159" s="139"/>
      <c r="BO159" s="139"/>
      <c r="BP159" s="139"/>
      <c r="BQ159" s="139"/>
      <c r="BR159" s="139"/>
      <c r="BS159" s="139"/>
      <c r="BT159" s="139"/>
      <c r="BU159" s="139"/>
      <c r="BV159" s="139"/>
      <c r="BW159" s="139"/>
      <c r="BX159" s="139"/>
      <c r="BY159" s="139"/>
      <c r="BZ159" s="139"/>
      <c r="CA159" s="139"/>
      <c r="CB159" s="139"/>
    </row>
    <row r="160" spans="1:80" s="138" customFormat="1" ht="14.25">
      <c r="A160" s="156"/>
      <c r="B160" s="160"/>
      <c r="C160" s="158"/>
      <c r="D160" s="157"/>
      <c r="E160" s="306"/>
      <c r="F160" s="285"/>
      <c r="G160" s="143"/>
      <c r="H160" s="142"/>
      <c r="I160" s="139"/>
      <c r="J160" s="141"/>
      <c r="K160" s="140"/>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c r="BI160" s="139"/>
      <c r="BJ160" s="139"/>
      <c r="BK160" s="139"/>
      <c r="BL160" s="139"/>
      <c r="BM160" s="139"/>
      <c r="BN160" s="139"/>
      <c r="BO160" s="139"/>
      <c r="BP160" s="139"/>
      <c r="BQ160" s="139"/>
      <c r="BR160" s="139"/>
      <c r="BS160" s="139"/>
      <c r="BT160" s="139"/>
      <c r="BU160" s="139"/>
      <c r="BV160" s="139"/>
      <c r="BW160" s="139"/>
      <c r="BX160" s="139"/>
      <c r="BY160" s="139"/>
      <c r="BZ160" s="139"/>
      <c r="CA160" s="139"/>
      <c r="CB160" s="139"/>
    </row>
    <row r="161" spans="1:80" s="138" customFormat="1" ht="63.75">
      <c r="A161" s="156">
        <f>A159+1</f>
        <v>3</v>
      </c>
      <c r="B161" s="159" t="s">
        <v>439</v>
      </c>
      <c r="C161" s="158" t="s">
        <v>24</v>
      </c>
      <c r="D161" s="157">
        <v>1</v>
      </c>
      <c r="E161" s="316"/>
      <c r="F161" s="284">
        <f>D161*E161</f>
        <v>0</v>
      </c>
      <c r="G161" s="143"/>
      <c r="H161" s="142"/>
      <c r="I161" s="139"/>
      <c r="J161" s="141"/>
      <c r="K161" s="140"/>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c r="CA161" s="139"/>
      <c r="CB161" s="139"/>
    </row>
    <row r="162" spans="1:80" s="138" customFormat="1" ht="14.25">
      <c r="A162" s="156"/>
      <c r="B162" s="159"/>
      <c r="C162" s="158"/>
      <c r="D162" s="157"/>
      <c r="E162" s="306"/>
      <c r="F162" s="285"/>
      <c r="G162" s="143"/>
      <c r="H162" s="142"/>
      <c r="I162" s="139"/>
      <c r="J162" s="141"/>
      <c r="K162" s="140"/>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c r="BI162" s="139"/>
      <c r="BJ162" s="139"/>
      <c r="BK162" s="139"/>
      <c r="BL162" s="139"/>
      <c r="BM162" s="139"/>
      <c r="BN162" s="139"/>
      <c r="BO162" s="139"/>
      <c r="BP162" s="139"/>
      <c r="BQ162" s="139"/>
      <c r="BR162" s="139"/>
      <c r="BS162" s="139"/>
      <c r="BT162" s="139"/>
      <c r="BU162" s="139"/>
      <c r="BV162" s="139"/>
      <c r="BW162" s="139"/>
      <c r="BX162" s="139"/>
      <c r="BY162" s="139"/>
      <c r="BZ162" s="139"/>
      <c r="CA162" s="139"/>
      <c r="CB162" s="139"/>
    </row>
    <row r="163" spans="1:80" s="138" customFormat="1" ht="38.25">
      <c r="A163" s="156">
        <f>A161+1</f>
        <v>4</v>
      </c>
      <c r="B163" s="155" t="s">
        <v>438</v>
      </c>
      <c r="C163" s="158" t="s">
        <v>24</v>
      </c>
      <c r="D163" s="157">
        <v>1</v>
      </c>
      <c r="E163" s="316"/>
      <c r="F163" s="284">
        <f>D163*E163</f>
        <v>0</v>
      </c>
      <c r="G163" s="143"/>
      <c r="H163" s="142"/>
      <c r="I163" s="139"/>
      <c r="J163" s="141"/>
      <c r="K163" s="140"/>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c r="BI163" s="139"/>
      <c r="BJ163" s="139"/>
      <c r="BK163" s="139"/>
      <c r="BL163" s="139"/>
      <c r="BM163" s="139"/>
      <c r="BN163" s="139"/>
      <c r="BO163" s="139"/>
      <c r="BP163" s="139"/>
      <c r="BQ163" s="139"/>
      <c r="BR163" s="139"/>
      <c r="BS163" s="139"/>
      <c r="BT163" s="139"/>
      <c r="BU163" s="139"/>
      <c r="BV163" s="139"/>
      <c r="BW163" s="139"/>
      <c r="BX163" s="139"/>
      <c r="BY163" s="139"/>
      <c r="BZ163" s="139"/>
      <c r="CA163" s="139"/>
      <c r="CB163" s="139"/>
    </row>
    <row r="164" spans="1:80" s="138" customFormat="1" ht="14.25">
      <c r="A164" s="156"/>
      <c r="B164" s="155"/>
      <c r="C164" s="158"/>
      <c r="D164" s="157"/>
      <c r="E164" s="306"/>
      <c r="F164" s="285"/>
      <c r="G164" s="143"/>
      <c r="H164" s="142"/>
      <c r="I164" s="139"/>
      <c r="J164" s="141"/>
      <c r="K164" s="140"/>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c r="BI164" s="139"/>
      <c r="BJ164" s="139"/>
      <c r="BK164" s="139"/>
      <c r="BL164" s="139"/>
      <c r="BM164" s="139"/>
      <c r="BN164" s="139"/>
      <c r="BO164" s="139"/>
      <c r="BP164" s="139"/>
      <c r="BQ164" s="139"/>
      <c r="BR164" s="139"/>
      <c r="BS164" s="139"/>
      <c r="BT164" s="139"/>
      <c r="BU164" s="139"/>
      <c r="BV164" s="139"/>
      <c r="BW164" s="139"/>
      <c r="BX164" s="139"/>
      <c r="BY164" s="139"/>
      <c r="BZ164" s="139"/>
      <c r="CA164" s="139"/>
      <c r="CB164" s="139"/>
    </row>
    <row r="165" spans="1:80" s="138" customFormat="1" ht="51">
      <c r="A165" s="156">
        <v>5</v>
      </c>
      <c r="B165" s="155" t="s">
        <v>437</v>
      </c>
      <c r="C165" s="154" t="s">
        <v>24</v>
      </c>
      <c r="D165" s="153">
        <v>1</v>
      </c>
      <c r="E165" s="316"/>
      <c r="F165" s="284">
        <f>D165*E165</f>
        <v>0</v>
      </c>
      <c r="G165" s="143"/>
      <c r="H165" s="142"/>
      <c r="I165" s="139"/>
      <c r="J165" s="141"/>
      <c r="K165" s="140"/>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c r="BI165" s="139"/>
      <c r="BJ165" s="139"/>
      <c r="BK165" s="139"/>
      <c r="BL165" s="139"/>
      <c r="BM165" s="139"/>
      <c r="BN165" s="139"/>
      <c r="BO165" s="139"/>
      <c r="BP165" s="139"/>
      <c r="BQ165" s="139"/>
      <c r="BR165" s="139"/>
      <c r="BS165" s="139"/>
      <c r="BT165" s="139"/>
      <c r="BU165" s="139"/>
      <c r="BV165" s="139"/>
      <c r="BW165" s="139"/>
      <c r="BX165" s="139"/>
      <c r="BY165" s="139"/>
      <c r="BZ165" s="139"/>
      <c r="CA165" s="139"/>
      <c r="CB165" s="139"/>
    </row>
    <row r="166" spans="1:80" s="138" customFormat="1" ht="14.25">
      <c r="A166" s="156"/>
      <c r="B166" s="155"/>
      <c r="C166" s="158"/>
      <c r="D166" s="157"/>
      <c r="E166" s="306"/>
      <c r="F166" s="285"/>
      <c r="G166" s="143"/>
      <c r="H166" s="142"/>
      <c r="I166" s="139"/>
      <c r="J166" s="141"/>
      <c r="K166" s="140"/>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c r="CA166" s="139"/>
      <c r="CB166" s="139"/>
    </row>
    <row r="167" spans="1:80" s="138" customFormat="1" ht="51">
      <c r="A167" s="156">
        <v>6</v>
      </c>
      <c r="B167" s="155" t="s">
        <v>436</v>
      </c>
      <c r="C167" s="158"/>
      <c r="D167" s="157"/>
      <c r="E167" s="306"/>
      <c r="F167" s="285"/>
      <c r="G167" s="143"/>
      <c r="H167" s="142"/>
      <c r="I167" s="139"/>
      <c r="J167" s="141"/>
      <c r="K167" s="140"/>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c r="CA167" s="139"/>
      <c r="CB167" s="139"/>
    </row>
    <row r="168" spans="1:80" s="138" customFormat="1">
      <c r="A168" s="156"/>
      <c r="B168" s="155"/>
      <c r="C168" s="154" t="s">
        <v>435</v>
      </c>
      <c r="D168" s="153">
        <v>8</v>
      </c>
      <c r="E168" s="316"/>
      <c r="F168" s="284">
        <f>D168*E168</f>
        <v>0</v>
      </c>
      <c r="G168" s="143"/>
      <c r="H168" s="142"/>
      <c r="I168" s="139"/>
      <c r="J168" s="141"/>
      <c r="K168" s="140"/>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c r="CA168" s="139"/>
      <c r="CB168" s="139"/>
    </row>
    <row r="169" spans="1:80" s="138" customFormat="1">
      <c r="A169" s="156"/>
      <c r="B169" s="155"/>
      <c r="C169" s="154"/>
      <c r="D169" s="153"/>
      <c r="E169" s="316"/>
      <c r="F169" s="284"/>
      <c r="G169" s="143"/>
      <c r="H169" s="142"/>
      <c r="I169" s="139"/>
      <c r="J169" s="141"/>
      <c r="K169" s="140"/>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c r="BI169" s="139"/>
      <c r="BJ169" s="139"/>
      <c r="BK169" s="139"/>
      <c r="BL169" s="139"/>
      <c r="BM169" s="139"/>
      <c r="BN169" s="139"/>
      <c r="BO169" s="139"/>
      <c r="BP169" s="139"/>
      <c r="BQ169" s="139"/>
      <c r="BR169" s="139"/>
      <c r="BS169" s="139"/>
      <c r="BT169" s="139"/>
      <c r="BU169" s="139"/>
      <c r="BV169" s="139"/>
      <c r="BW169" s="139"/>
      <c r="BX169" s="139"/>
      <c r="BY169" s="139"/>
      <c r="BZ169" s="139"/>
      <c r="CA169" s="139"/>
      <c r="CB169" s="139"/>
    </row>
    <row r="170" spans="1:80" s="138" customFormat="1" ht="38.25">
      <c r="A170" s="156">
        <v>7</v>
      </c>
      <c r="B170" s="155" t="s">
        <v>434</v>
      </c>
      <c r="C170" s="154"/>
      <c r="D170" s="153"/>
      <c r="E170" s="316"/>
      <c r="F170" s="284"/>
      <c r="G170" s="143"/>
      <c r="H170" s="142"/>
      <c r="I170" s="139"/>
      <c r="J170" s="141"/>
      <c r="K170" s="140"/>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c r="BI170" s="139"/>
      <c r="BJ170" s="139"/>
      <c r="BK170" s="139"/>
      <c r="BL170" s="139"/>
      <c r="BM170" s="139"/>
      <c r="BN170" s="139"/>
      <c r="BO170" s="139"/>
      <c r="BP170" s="139"/>
      <c r="BQ170" s="139"/>
      <c r="BR170" s="139"/>
      <c r="BS170" s="139"/>
      <c r="BT170" s="139"/>
      <c r="BU170" s="139"/>
      <c r="BV170" s="139"/>
      <c r="BW170" s="139"/>
      <c r="BX170" s="139"/>
      <c r="BY170" s="139"/>
      <c r="BZ170" s="139"/>
      <c r="CA170" s="139"/>
      <c r="CB170" s="139"/>
    </row>
    <row r="171" spans="1:80" s="138" customFormat="1" ht="89.25">
      <c r="A171" s="156"/>
      <c r="B171" s="155" t="s">
        <v>433</v>
      </c>
      <c r="C171" s="154"/>
      <c r="D171" s="153"/>
      <c r="E171" s="316"/>
      <c r="F171" s="284"/>
      <c r="G171" s="143"/>
      <c r="H171" s="142"/>
      <c r="I171" s="139"/>
      <c r="J171" s="141"/>
      <c r="K171" s="140"/>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c r="BI171" s="139"/>
      <c r="BJ171" s="139"/>
      <c r="BK171" s="139"/>
      <c r="BL171" s="139"/>
      <c r="BM171" s="139"/>
      <c r="BN171" s="139"/>
      <c r="BO171" s="139"/>
      <c r="BP171" s="139"/>
      <c r="BQ171" s="139"/>
      <c r="BR171" s="139"/>
      <c r="BS171" s="139"/>
      <c r="BT171" s="139"/>
      <c r="BU171" s="139"/>
      <c r="BV171" s="139"/>
      <c r="BW171" s="139"/>
      <c r="BX171" s="139"/>
      <c r="BY171" s="139"/>
      <c r="BZ171" s="139"/>
      <c r="CA171" s="139"/>
      <c r="CB171" s="139"/>
    </row>
    <row r="172" spans="1:80" s="138" customFormat="1">
      <c r="A172" s="156"/>
      <c r="B172" s="155"/>
      <c r="C172" s="154" t="s">
        <v>48</v>
      </c>
      <c r="D172" s="153">
        <v>5</v>
      </c>
      <c r="E172" s="316"/>
      <c r="F172" s="284">
        <f>D172*E172</f>
        <v>0</v>
      </c>
      <c r="G172" s="143"/>
      <c r="H172" s="142"/>
      <c r="I172" s="139"/>
      <c r="J172" s="141"/>
      <c r="K172" s="140"/>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c r="BI172" s="139"/>
      <c r="BJ172" s="139"/>
      <c r="BK172" s="139"/>
      <c r="BL172" s="139"/>
      <c r="BM172" s="139"/>
      <c r="BN172" s="139"/>
      <c r="BO172" s="139"/>
      <c r="BP172" s="139"/>
      <c r="BQ172" s="139"/>
      <c r="BR172" s="139"/>
      <c r="BS172" s="139"/>
      <c r="BT172" s="139"/>
      <c r="BU172" s="139"/>
      <c r="BV172" s="139"/>
      <c r="BW172" s="139"/>
      <c r="BX172" s="139"/>
      <c r="BY172" s="139"/>
      <c r="BZ172" s="139"/>
      <c r="CA172" s="139"/>
      <c r="CB172" s="139"/>
    </row>
    <row r="173" spans="1:80" s="138" customFormat="1">
      <c r="A173" s="145"/>
      <c r="B173" s="144"/>
      <c r="C173" s="139"/>
      <c r="D173" s="140"/>
      <c r="E173" s="309"/>
      <c r="F173" s="278"/>
      <c r="G173" s="143"/>
      <c r="H173" s="142"/>
      <c r="I173" s="139"/>
      <c r="J173" s="141"/>
      <c r="K173" s="140"/>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c r="CA173" s="139"/>
      <c r="CB173" s="139"/>
    </row>
    <row r="174" spans="1:80" s="138" customFormat="1">
      <c r="A174" s="145"/>
      <c r="B174" s="329" t="s">
        <v>432</v>
      </c>
      <c r="C174" s="329"/>
      <c r="D174" s="329"/>
      <c r="E174" s="329"/>
      <c r="F174" s="276">
        <f>SUM(F157:F173)</f>
        <v>0</v>
      </c>
      <c r="G174" s="143"/>
      <c r="H174" s="142"/>
      <c r="I174" s="139"/>
      <c r="J174" s="141"/>
      <c r="K174" s="140"/>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c r="BI174" s="139"/>
      <c r="BJ174" s="139"/>
      <c r="BK174" s="139"/>
      <c r="BL174" s="139"/>
      <c r="BM174" s="139"/>
      <c r="BN174" s="139"/>
      <c r="BO174" s="139"/>
      <c r="BP174" s="139"/>
      <c r="BQ174" s="139"/>
      <c r="BR174" s="139"/>
      <c r="BS174" s="139"/>
      <c r="BT174" s="139"/>
      <c r="BU174" s="139"/>
      <c r="BV174" s="139"/>
      <c r="BW174" s="139"/>
      <c r="BX174" s="139"/>
      <c r="BY174" s="139"/>
      <c r="BZ174" s="139"/>
      <c r="CA174" s="139"/>
      <c r="CB174" s="139"/>
    </row>
    <row r="175" spans="1:80" s="138" customFormat="1">
      <c r="A175" s="145"/>
      <c r="B175" s="144"/>
      <c r="C175" s="139"/>
      <c r="D175" s="140"/>
      <c r="E175" s="309"/>
      <c r="F175" s="278"/>
      <c r="G175" s="143"/>
      <c r="H175" s="142"/>
      <c r="I175" s="139"/>
      <c r="J175" s="141"/>
      <c r="K175" s="140"/>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c r="BS175" s="139"/>
      <c r="BT175" s="139"/>
      <c r="BU175" s="139"/>
      <c r="BV175" s="139"/>
      <c r="BW175" s="139"/>
      <c r="BX175" s="139"/>
      <c r="BY175" s="139"/>
      <c r="BZ175" s="139"/>
      <c r="CA175" s="139"/>
      <c r="CB175" s="139"/>
    </row>
    <row r="176" spans="1:80" s="138" customFormat="1" ht="1.5" customHeight="1">
      <c r="A176" s="145"/>
      <c r="B176" s="144"/>
      <c r="C176" s="139"/>
      <c r="D176" s="140"/>
      <c r="E176" s="309"/>
      <c r="F176" s="278"/>
      <c r="G176" s="143"/>
      <c r="H176" s="142"/>
      <c r="I176" s="139"/>
      <c r="J176" s="141"/>
      <c r="K176" s="140"/>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c r="CA176" s="139"/>
      <c r="CB176" s="139"/>
    </row>
    <row r="177" spans="1:80" s="138" customFormat="1" ht="15">
      <c r="A177" s="152"/>
      <c r="B177" s="330" t="s">
        <v>431</v>
      </c>
      <c r="C177" s="330"/>
      <c r="D177" s="330"/>
      <c r="E177" s="330"/>
      <c r="F177" s="330"/>
      <c r="G177" s="143"/>
      <c r="H177" s="142"/>
      <c r="I177" s="139"/>
      <c r="J177" s="141"/>
      <c r="K177" s="140"/>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c r="CA177" s="139"/>
      <c r="CB177" s="139"/>
    </row>
    <row r="178" spans="1:80" s="138" customFormat="1">
      <c r="A178" s="145"/>
      <c r="B178" s="144"/>
      <c r="C178" s="139"/>
      <c r="D178" s="140"/>
      <c r="E178" s="309"/>
      <c r="F178" s="278"/>
      <c r="G178" s="143"/>
      <c r="H178" s="142"/>
      <c r="I178" s="139"/>
      <c r="J178" s="141"/>
      <c r="K178" s="140"/>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c r="BI178" s="139"/>
      <c r="BJ178" s="139"/>
      <c r="BK178" s="139"/>
      <c r="BL178" s="139"/>
      <c r="BM178" s="139"/>
      <c r="BN178" s="139"/>
      <c r="BO178" s="139"/>
      <c r="BP178" s="139"/>
      <c r="BQ178" s="139"/>
      <c r="BR178" s="139"/>
      <c r="BS178" s="139"/>
      <c r="BT178" s="139"/>
      <c r="BU178" s="139"/>
      <c r="BV178" s="139"/>
      <c r="BW178" s="139"/>
      <c r="BX178" s="139"/>
      <c r="BY178" s="139"/>
      <c r="BZ178" s="139"/>
      <c r="CA178" s="139"/>
      <c r="CB178" s="139"/>
    </row>
    <row r="179" spans="1:80" s="138" customFormat="1">
      <c r="A179" s="145"/>
      <c r="B179" s="144"/>
      <c r="C179" s="139"/>
      <c r="D179" s="140"/>
      <c r="E179" s="309"/>
      <c r="F179" s="278"/>
      <c r="G179" s="143"/>
      <c r="H179" s="142"/>
      <c r="I179" s="139"/>
      <c r="J179" s="141"/>
      <c r="K179" s="140"/>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c r="CA179" s="139"/>
      <c r="CB179" s="139"/>
    </row>
    <row r="180" spans="1:80" s="138" customFormat="1" ht="25.5">
      <c r="A180" s="150">
        <v>1</v>
      </c>
      <c r="B180" s="151" t="str">
        <f>B3</f>
        <v>ELEKTROINSTALACIJA GLAVNOG RAZVODA I RAZDJELNIKA</v>
      </c>
      <c r="C180" s="147"/>
      <c r="D180" s="335">
        <f>F33</f>
        <v>0</v>
      </c>
      <c r="E180" s="336"/>
      <c r="F180" s="286" t="s">
        <v>427</v>
      </c>
      <c r="G180" s="143"/>
      <c r="H180" s="142"/>
      <c r="I180" s="139"/>
      <c r="J180" s="141"/>
      <c r="K180" s="140"/>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row>
    <row r="181" spans="1:80" s="138" customFormat="1">
      <c r="A181" s="150"/>
      <c r="B181" s="148"/>
      <c r="C181" s="147"/>
      <c r="D181" s="149"/>
      <c r="E181" s="317"/>
      <c r="F181" s="286"/>
      <c r="G181" s="143"/>
      <c r="H181" s="142"/>
      <c r="I181" s="139"/>
      <c r="J181" s="141"/>
      <c r="K181" s="140"/>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c r="BI181" s="139"/>
      <c r="BJ181" s="139"/>
      <c r="BK181" s="139"/>
      <c r="BL181" s="139"/>
      <c r="BM181" s="139"/>
      <c r="BN181" s="139"/>
      <c r="BO181" s="139"/>
      <c r="BP181" s="139"/>
      <c r="BQ181" s="139"/>
      <c r="BR181" s="139"/>
      <c r="BS181" s="139"/>
      <c r="BT181" s="139"/>
      <c r="BU181" s="139"/>
      <c r="BV181" s="139"/>
      <c r="BW181" s="139"/>
      <c r="BX181" s="139"/>
      <c r="BY181" s="139"/>
      <c r="BZ181" s="139"/>
      <c r="CA181" s="139"/>
      <c r="CB181" s="139"/>
    </row>
    <row r="182" spans="1:80" s="138" customFormat="1">
      <c r="A182" s="150">
        <v>2</v>
      </c>
      <c r="B182" s="151" t="str">
        <f>B36</f>
        <v>ELEKTROINSTALACIJA SNAGE I UTIČNICA</v>
      </c>
      <c r="C182" s="147"/>
      <c r="D182" s="335">
        <f>F76</f>
        <v>0</v>
      </c>
      <c r="E182" s="336"/>
      <c r="F182" s="286" t="s">
        <v>427</v>
      </c>
      <c r="G182" s="143"/>
      <c r="H182" s="142"/>
      <c r="I182" s="139"/>
      <c r="J182" s="141"/>
      <c r="K182" s="140"/>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c r="BI182" s="139"/>
      <c r="BJ182" s="139"/>
      <c r="BK182" s="139"/>
      <c r="BL182" s="139"/>
      <c r="BM182" s="139"/>
      <c r="BN182" s="139"/>
      <c r="BO182" s="139"/>
      <c r="BP182" s="139"/>
      <c r="BQ182" s="139"/>
      <c r="BR182" s="139"/>
      <c r="BS182" s="139"/>
      <c r="BT182" s="139"/>
      <c r="BU182" s="139"/>
      <c r="BV182" s="139"/>
      <c r="BW182" s="139"/>
      <c r="BX182" s="139"/>
      <c r="BY182" s="139"/>
      <c r="BZ182" s="139"/>
      <c r="CA182" s="139"/>
      <c r="CB182" s="139"/>
    </row>
    <row r="183" spans="1:80" s="138" customFormat="1">
      <c r="A183" s="150"/>
      <c r="B183" s="148"/>
      <c r="C183" s="147"/>
      <c r="D183" s="149"/>
      <c r="E183" s="317"/>
      <c r="F183" s="286"/>
      <c r="G183" s="143"/>
      <c r="H183" s="142"/>
      <c r="I183" s="139"/>
      <c r="J183" s="141"/>
      <c r="K183" s="140"/>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c r="CA183" s="139"/>
      <c r="CB183" s="139"/>
    </row>
    <row r="184" spans="1:80" s="138" customFormat="1">
      <c r="A184" s="150">
        <v>3</v>
      </c>
      <c r="B184" s="151" t="str">
        <f>B78</f>
        <v>RASVJETA</v>
      </c>
      <c r="C184" s="147"/>
      <c r="D184" s="335">
        <f>F91</f>
        <v>0</v>
      </c>
      <c r="E184" s="336"/>
      <c r="F184" s="286" t="s">
        <v>427</v>
      </c>
      <c r="G184" s="143"/>
      <c r="H184" s="142"/>
      <c r="I184" s="139"/>
      <c r="J184" s="141"/>
      <c r="K184" s="140"/>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c r="BI184" s="139"/>
      <c r="BJ184" s="139"/>
      <c r="BK184" s="139"/>
      <c r="BL184" s="139"/>
      <c r="BM184" s="139"/>
      <c r="BN184" s="139"/>
      <c r="BO184" s="139"/>
      <c r="BP184" s="139"/>
      <c r="BQ184" s="139"/>
      <c r="BR184" s="139"/>
      <c r="BS184" s="139"/>
      <c r="BT184" s="139"/>
      <c r="BU184" s="139"/>
      <c r="BV184" s="139"/>
      <c r="BW184" s="139"/>
      <c r="BX184" s="139"/>
      <c r="BY184" s="139"/>
      <c r="BZ184" s="139"/>
      <c r="CA184" s="139"/>
      <c r="CB184" s="139"/>
    </row>
    <row r="185" spans="1:80" s="138" customFormat="1">
      <c r="A185" s="150"/>
      <c r="B185" s="148"/>
      <c r="C185" s="147"/>
      <c r="D185" s="149"/>
      <c r="E185" s="317"/>
      <c r="F185" s="286"/>
      <c r="G185" s="143"/>
      <c r="H185" s="142"/>
      <c r="I185" s="139"/>
      <c r="J185" s="141"/>
      <c r="K185" s="140"/>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c r="CA185" s="139"/>
      <c r="CB185" s="139"/>
    </row>
    <row r="186" spans="1:80" s="138" customFormat="1" ht="25.5">
      <c r="A186" s="150">
        <v>4</v>
      </c>
      <c r="B186" s="151" t="str">
        <f>B94</f>
        <v>GROMOBRANSKA INSTALACIJA I UZEMLJENJE</v>
      </c>
      <c r="C186" s="147"/>
      <c r="D186" s="335">
        <f>F116</f>
        <v>0</v>
      </c>
      <c r="E186" s="336"/>
      <c r="F186" s="286" t="s">
        <v>427</v>
      </c>
      <c r="G186" s="143"/>
      <c r="H186" s="142"/>
      <c r="I186" s="139"/>
      <c r="J186" s="141"/>
      <c r="K186" s="140"/>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c r="BI186" s="139"/>
      <c r="BJ186" s="139"/>
      <c r="BK186" s="139"/>
      <c r="BL186" s="139"/>
      <c r="BM186" s="139"/>
      <c r="BN186" s="139"/>
      <c r="BO186" s="139"/>
      <c r="BP186" s="139"/>
      <c r="BQ186" s="139"/>
      <c r="BR186" s="139"/>
      <c r="BS186" s="139"/>
      <c r="BT186" s="139"/>
      <c r="BU186" s="139"/>
      <c r="BV186" s="139"/>
      <c r="BW186" s="139"/>
      <c r="BX186" s="139"/>
      <c r="BY186" s="139"/>
      <c r="BZ186" s="139"/>
      <c r="CA186" s="139"/>
      <c r="CB186" s="139"/>
    </row>
    <row r="187" spans="1:80" s="138" customFormat="1">
      <c r="A187" s="150"/>
      <c r="B187" s="148"/>
      <c r="C187" s="147"/>
      <c r="D187" s="149"/>
      <c r="E187" s="317"/>
      <c r="F187" s="286"/>
      <c r="G187" s="143"/>
      <c r="H187" s="142"/>
      <c r="I187" s="139"/>
      <c r="J187" s="141"/>
      <c r="K187" s="140"/>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c r="CA187" s="139"/>
      <c r="CB187" s="139"/>
    </row>
    <row r="188" spans="1:80" s="138" customFormat="1">
      <c r="A188" s="150">
        <v>5</v>
      </c>
      <c r="B188" s="151" t="str">
        <f>B119</f>
        <v>TELEFONSKA INSTALACIJA</v>
      </c>
      <c r="C188" s="147"/>
      <c r="D188" s="335">
        <f>F128</f>
        <v>0</v>
      </c>
      <c r="E188" s="336"/>
      <c r="F188" s="286" t="s">
        <v>427</v>
      </c>
      <c r="G188" s="143"/>
      <c r="H188" s="142"/>
      <c r="I188" s="139"/>
      <c r="J188" s="141"/>
      <c r="K188" s="140"/>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c r="CA188" s="139"/>
      <c r="CB188" s="139"/>
    </row>
    <row r="189" spans="1:80" s="138" customFormat="1">
      <c r="A189" s="150"/>
      <c r="B189" s="148"/>
      <c r="C189" s="147"/>
      <c r="D189" s="149"/>
      <c r="E189" s="317"/>
      <c r="F189" s="286"/>
      <c r="G189" s="143"/>
      <c r="H189" s="142"/>
      <c r="I189" s="139"/>
      <c r="J189" s="141"/>
      <c r="K189" s="140"/>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c r="CA189" s="139"/>
      <c r="CB189" s="139"/>
    </row>
    <row r="190" spans="1:80" s="138" customFormat="1" ht="25.5">
      <c r="A190" s="150">
        <v>6</v>
      </c>
      <c r="B190" s="151" t="str">
        <f>B133</f>
        <v>ELEKTROINSTALACIJE UZ TERMOTEHNIČKE INSTALACIJE</v>
      </c>
      <c r="C190" s="147"/>
      <c r="D190" s="335">
        <f>F152</f>
        <v>0</v>
      </c>
      <c r="E190" s="336"/>
      <c r="F190" s="286" t="s">
        <v>427</v>
      </c>
      <c r="G190" s="143"/>
      <c r="H190" s="142"/>
      <c r="I190" s="139"/>
      <c r="J190" s="141"/>
      <c r="K190" s="140"/>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c r="CA190" s="139"/>
      <c r="CB190" s="139"/>
    </row>
    <row r="191" spans="1:80" s="138" customFormat="1">
      <c r="A191" s="150"/>
      <c r="B191" s="148"/>
      <c r="C191" s="147"/>
      <c r="D191" s="149"/>
      <c r="E191" s="317"/>
      <c r="F191" s="286"/>
      <c r="G191" s="143"/>
      <c r="H191" s="142"/>
      <c r="I191" s="139"/>
      <c r="J191" s="141"/>
      <c r="K191" s="140"/>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c r="BI191" s="139"/>
      <c r="BJ191" s="139"/>
      <c r="BK191" s="139"/>
      <c r="BL191" s="139"/>
      <c r="BM191" s="139"/>
      <c r="BN191" s="139"/>
      <c r="BO191" s="139"/>
      <c r="BP191" s="139"/>
      <c r="BQ191" s="139"/>
      <c r="BR191" s="139"/>
      <c r="BS191" s="139"/>
      <c r="BT191" s="139"/>
      <c r="BU191" s="139"/>
      <c r="BV191" s="139"/>
      <c r="BW191" s="139"/>
      <c r="BX191" s="139"/>
      <c r="BY191" s="139"/>
      <c r="BZ191" s="139"/>
      <c r="CA191" s="139"/>
      <c r="CB191" s="139"/>
    </row>
    <row r="192" spans="1:80" s="138" customFormat="1">
      <c r="A192" s="150">
        <v>7</v>
      </c>
      <c r="B192" s="151" t="str">
        <f>B155</f>
        <v>OSTALO</v>
      </c>
      <c r="C192" s="147"/>
      <c r="D192" s="337">
        <f>F174</f>
        <v>0</v>
      </c>
      <c r="E192" s="338"/>
      <c r="F192" s="286" t="s">
        <v>427</v>
      </c>
      <c r="G192" s="143"/>
      <c r="H192" s="142"/>
      <c r="I192" s="139"/>
      <c r="J192" s="141"/>
      <c r="K192" s="140"/>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c r="BI192" s="139"/>
      <c r="BJ192" s="139"/>
      <c r="BK192" s="139"/>
      <c r="BL192" s="139"/>
      <c r="BM192" s="139"/>
      <c r="BN192" s="139"/>
      <c r="BO192" s="139"/>
      <c r="BP192" s="139"/>
      <c r="BQ192" s="139"/>
      <c r="BR192" s="139"/>
      <c r="BS192" s="139"/>
      <c r="BT192" s="139"/>
      <c r="BU192" s="139"/>
      <c r="BV192" s="139"/>
      <c r="BW192" s="139"/>
      <c r="BX192" s="139"/>
      <c r="BY192" s="139"/>
      <c r="BZ192" s="139"/>
      <c r="CA192" s="139"/>
      <c r="CB192" s="139"/>
    </row>
    <row r="193" spans="1:80" s="138" customFormat="1">
      <c r="A193" s="150"/>
      <c r="B193" s="148"/>
      <c r="C193" s="147"/>
      <c r="D193" s="149"/>
      <c r="E193" s="317"/>
      <c r="F193" s="286"/>
      <c r="G193" s="143"/>
      <c r="H193" s="142"/>
      <c r="I193" s="139"/>
      <c r="J193" s="141"/>
      <c r="K193" s="140"/>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c r="BI193" s="139"/>
      <c r="BJ193" s="139"/>
      <c r="BK193" s="139"/>
      <c r="BL193" s="139"/>
      <c r="BM193" s="139"/>
      <c r="BN193" s="139"/>
      <c r="BO193" s="139"/>
      <c r="BP193" s="139"/>
      <c r="BQ193" s="139"/>
      <c r="BR193" s="139"/>
      <c r="BS193" s="139"/>
      <c r="BT193" s="139"/>
      <c r="BU193" s="139"/>
      <c r="BV193" s="139"/>
      <c r="BW193" s="139"/>
      <c r="BX193" s="139"/>
      <c r="BY193" s="139"/>
      <c r="BZ193" s="139"/>
      <c r="CA193" s="139"/>
      <c r="CB193" s="139"/>
    </row>
    <row r="194" spans="1:80" s="138" customFormat="1" ht="14.25">
      <c r="A194" s="145"/>
      <c r="B194" s="334" t="s">
        <v>430</v>
      </c>
      <c r="C194" s="334"/>
      <c r="D194" s="335">
        <f>SUM(D180:E192)</f>
        <v>0</v>
      </c>
      <c r="E194" s="335"/>
      <c r="F194" s="286" t="s">
        <v>427</v>
      </c>
      <c r="G194" s="143"/>
      <c r="H194" s="142"/>
      <c r="I194" s="139"/>
      <c r="J194" s="141"/>
      <c r="K194" s="140"/>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c r="BI194" s="139"/>
      <c r="BJ194" s="139"/>
      <c r="BK194" s="139"/>
      <c r="BL194" s="139"/>
      <c r="BM194" s="139"/>
      <c r="BN194" s="139"/>
      <c r="BO194" s="139"/>
      <c r="BP194" s="139"/>
      <c r="BQ194" s="139"/>
      <c r="BR194" s="139"/>
      <c r="BS194" s="139"/>
      <c r="BT194" s="139"/>
      <c r="BU194" s="139"/>
      <c r="BV194" s="139"/>
      <c r="BW194" s="139"/>
      <c r="BX194" s="139"/>
      <c r="BY194" s="139"/>
      <c r="BZ194" s="139"/>
      <c r="CA194" s="139"/>
      <c r="CB194" s="139"/>
    </row>
    <row r="195" spans="1:80" s="138" customFormat="1" ht="14.25">
      <c r="A195" s="145"/>
      <c r="B195" s="334" t="s">
        <v>429</v>
      </c>
      <c r="C195" s="334"/>
      <c r="D195" s="335">
        <f>D194*0.25</f>
        <v>0</v>
      </c>
      <c r="E195" s="335"/>
      <c r="F195" s="286" t="s">
        <v>427</v>
      </c>
      <c r="G195" s="143"/>
      <c r="H195" s="142"/>
      <c r="I195" s="139"/>
      <c r="J195" s="141"/>
      <c r="K195" s="140"/>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c r="BI195" s="139"/>
      <c r="BJ195" s="139"/>
      <c r="BK195" s="139"/>
      <c r="BL195" s="139"/>
      <c r="BM195" s="139"/>
      <c r="BN195" s="139"/>
      <c r="BO195" s="139"/>
      <c r="BP195" s="139"/>
      <c r="BQ195" s="139"/>
      <c r="BR195" s="139"/>
      <c r="BS195" s="139"/>
      <c r="BT195" s="139"/>
      <c r="BU195" s="139"/>
      <c r="BV195" s="139"/>
      <c r="BW195" s="139"/>
      <c r="BX195" s="139"/>
      <c r="BY195" s="139"/>
      <c r="BZ195" s="139"/>
      <c r="CA195" s="139"/>
      <c r="CB195" s="139"/>
    </row>
    <row r="196" spans="1:80" s="138" customFormat="1" ht="14.25">
      <c r="A196" s="145"/>
      <c r="B196" s="334" t="s">
        <v>428</v>
      </c>
      <c r="C196" s="334"/>
      <c r="D196" s="335">
        <f>SUM(D194:D195)</f>
        <v>0</v>
      </c>
      <c r="E196" s="335"/>
      <c r="F196" s="286" t="s">
        <v>427</v>
      </c>
      <c r="G196" s="143"/>
      <c r="H196" s="142"/>
      <c r="I196" s="139"/>
      <c r="J196" s="141"/>
      <c r="K196" s="140"/>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c r="CA196" s="139"/>
      <c r="CB196" s="139"/>
    </row>
    <row r="197" spans="1:80" s="138" customFormat="1">
      <c r="A197" s="145"/>
      <c r="B197" s="148"/>
      <c r="C197" s="147"/>
      <c r="D197" s="146"/>
      <c r="E197" s="318"/>
      <c r="F197" s="287"/>
      <c r="G197" s="143"/>
      <c r="H197" s="142"/>
      <c r="I197" s="139"/>
      <c r="J197" s="141"/>
      <c r="K197" s="140"/>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c r="BI197" s="139"/>
      <c r="BJ197" s="139"/>
      <c r="BK197" s="139"/>
      <c r="BL197" s="139"/>
      <c r="BM197" s="139"/>
      <c r="BN197" s="139"/>
      <c r="BO197" s="139"/>
      <c r="BP197" s="139"/>
      <c r="BQ197" s="139"/>
      <c r="BR197" s="139"/>
      <c r="BS197" s="139"/>
      <c r="BT197" s="139"/>
      <c r="BU197" s="139"/>
      <c r="BV197" s="139"/>
      <c r="BW197" s="139"/>
      <c r="BX197" s="139"/>
      <c r="BY197" s="139"/>
      <c r="BZ197" s="139"/>
      <c r="CA197" s="139"/>
      <c r="CB197" s="139"/>
    </row>
    <row r="198" spans="1:80" s="138" customFormat="1">
      <c r="A198" s="145"/>
      <c r="B198" s="148"/>
      <c r="C198" s="147"/>
      <c r="D198" s="146"/>
      <c r="E198" s="318"/>
      <c r="F198" s="287"/>
      <c r="G198" s="143"/>
      <c r="H198" s="142"/>
      <c r="I198" s="139"/>
      <c r="J198" s="141"/>
      <c r="K198" s="140"/>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c r="BI198" s="139"/>
      <c r="BJ198" s="139"/>
      <c r="BK198" s="139"/>
      <c r="BL198" s="139"/>
      <c r="BM198" s="139"/>
      <c r="BN198" s="139"/>
      <c r="BO198" s="139"/>
      <c r="BP198" s="139"/>
      <c r="BQ198" s="139"/>
      <c r="BR198" s="139"/>
      <c r="BS198" s="139"/>
      <c r="BT198" s="139"/>
      <c r="BU198" s="139"/>
      <c r="BV198" s="139"/>
      <c r="BW198" s="139"/>
      <c r="BX198" s="139"/>
      <c r="BY198" s="139"/>
      <c r="BZ198" s="139"/>
      <c r="CA198" s="139"/>
      <c r="CB198" s="139"/>
    </row>
    <row r="199" spans="1:80" s="138" customFormat="1">
      <c r="A199" s="145"/>
      <c r="B199" s="148"/>
      <c r="C199" s="147"/>
      <c r="D199" s="146"/>
      <c r="E199" s="318"/>
      <c r="F199" s="287"/>
      <c r="G199" s="143"/>
      <c r="H199" s="142"/>
      <c r="I199" s="139"/>
      <c r="J199" s="141"/>
      <c r="K199" s="140"/>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139"/>
      <c r="BU199" s="139"/>
      <c r="BV199" s="139"/>
      <c r="BW199" s="139"/>
      <c r="BX199" s="139"/>
      <c r="BY199" s="139"/>
      <c r="BZ199" s="139"/>
      <c r="CA199" s="139"/>
      <c r="CB199" s="139"/>
    </row>
    <row r="200" spans="1:80" s="138" customFormat="1">
      <c r="A200" s="145"/>
      <c r="B200" s="144"/>
      <c r="C200" s="139"/>
      <c r="D200" s="140"/>
      <c r="E200" s="309"/>
      <c r="F200" s="278"/>
      <c r="G200" s="143"/>
      <c r="H200" s="142"/>
      <c r="I200" s="139"/>
      <c r="J200" s="141"/>
      <c r="K200" s="140"/>
      <c r="L200" s="139"/>
      <c r="M200" s="139"/>
      <c r="N200" s="139"/>
      <c r="O200" s="139"/>
      <c r="P200" s="139"/>
      <c r="Q200" s="139"/>
      <c r="R200" s="139"/>
      <c r="S200" s="139"/>
      <c r="T200" s="139"/>
      <c r="U200" s="139"/>
      <c r="V200" s="139"/>
      <c r="W200" s="139"/>
      <c r="X200" s="139"/>
      <c r="Y200" s="139"/>
      <c r="Z200" s="139"/>
      <c r="AA200" s="139"/>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c r="BI200" s="139"/>
      <c r="BJ200" s="139"/>
      <c r="BK200" s="139"/>
      <c r="BL200" s="139"/>
      <c r="BM200" s="139"/>
      <c r="BN200" s="139"/>
      <c r="BO200" s="139"/>
      <c r="BP200" s="139"/>
      <c r="BQ200" s="139"/>
      <c r="BR200" s="139"/>
      <c r="BS200" s="139"/>
      <c r="BT200" s="139"/>
      <c r="BU200" s="139"/>
      <c r="BV200" s="139"/>
      <c r="BW200" s="139"/>
      <c r="BX200" s="139"/>
      <c r="BY200" s="139"/>
      <c r="BZ200" s="139"/>
      <c r="CA200" s="139"/>
      <c r="CB200" s="139"/>
    </row>
    <row r="201" spans="1:80" s="138" customFormat="1">
      <c r="A201" s="145"/>
      <c r="B201" s="144"/>
      <c r="C201" s="139"/>
      <c r="D201" s="140"/>
      <c r="E201" s="309"/>
      <c r="F201" s="278"/>
      <c r="G201" s="143"/>
      <c r="H201" s="142"/>
      <c r="I201" s="139"/>
      <c r="J201" s="141"/>
      <c r="K201" s="140"/>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c r="CA201" s="139"/>
      <c r="CB201" s="139"/>
    </row>
    <row r="202" spans="1:80" s="138" customFormat="1">
      <c r="A202" s="145"/>
      <c r="B202" s="144"/>
      <c r="C202" s="139"/>
      <c r="D202" s="140"/>
      <c r="E202" s="309"/>
      <c r="F202" s="278"/>
      <c r="G202" s="143"/>
      <c r="H202" s="142"/>
      <c r="I202" s="139"/>
      <c r="J202" s="141"/>
      <c r="K202" s="140"/>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39"/>
      <c r="BM202" s="139"/>
      <c r="BN202" s="139"/>
      <c r="BO202" s="139"/>
      <c r="BP202" s="139"/>
      <c r="BQ202" s="139"/>
      <c r="BR202" s="139"/>
      <c r="BS202" s="139"/>
      <c r="BT202" s="139"/>
      <c r="BU202" s="139"/>
      <c r="BV202" s="139"/>
      <c r="BW202" s="139"/>
      <c r="BX202" s="139"/>
      <c r="BY202" s="139"/>
      <c r="BZ202" s="139"/>
      <c r="CA202" s="139"/>
      <c r="CB202" s="139"/>
    </row>
    <row r="203" spans="1:80" s="138" customFormat="1">
      <c r="A203" s="145"/>
      <c r="B203" s="144"/>
      <c r="C203" s="139"/>
      <c r="D203" s="140"/>
      <c r="E203" s="309"/>
      <c r="F203" s="278"/>
      <c r="G203" s="143"/>
      <c r="H203" s="142"/>
      <c r="I203" s="139"/>
      <c r="J203" s="141"/>
      <c r="K203" s="140"/>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c r="CA203" s="139"/>
      <c r="CB203" s="139"/>
    </row>
    <row r="204" spans="1:80" s="138" customFormat="1">
      <c r="A204" s="145"/>
      <c r="B204" s="144"/>
      <c r="C204" s="139"/>
      <c r="D204" s="140"/>
      <c r="E204" s="309"/>
      <c r="F204" s="278"/>
      <c r="G204" s="143"/>
      <c r="H204" s="142"/>
      <c r="I204" s="139"/>
      <c r="J204" s="141"/>
      <c r="K204" s="140"/>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c r="CA204" s="139"/>
      <c r="CB204" s="139"/>
    </row>
    <row r="205" spans="1:80" s="138" customFormat="1">
      <c r="A205" s="145"/>
      <c r="B205" s="144"/>
      <c r="C205" s="139"/>
      <c r="D205" s="140"/>
      <c r="E205" s="309"/>
      <c r="F205" s="278"/>
      <c r="G205" s="143"/>
      <c r="H205" s="142"/>
      <c r="I205" s="139"/>
      <c r="J205" s="141"/>
      <c r="K205" s="140"/>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c r="CA205" s="139"/>
      <c r="CB205" s="139"/>
    </row>
    <row r="206" spans="1:80" s="138" customFormat="1">
      <c r="A206" s="145"/>
      <c r="B206" s="144"/>
      <c r="C206" s="139"/>
      <c r="D206" s="140"/>
      <c r="E206" s="309"/>
      <c r="F206" s="278"/>
      <c r="G206" s="143"/>
      <c r="H206" s="142"/>
      <c r="I206" s="139"/>
      <c r="J206" s="141"/>
      <c r="K206" s="140"/>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c r="BI206" s="139"/>
      <c r="BJ206" s="139"/>
      <c r="BK206" s="139"/>
      <c r="BL206" s="139"/>
      <c r="BM206" s="139"/>
      <c r="BN206" s="139"/>
      <c r="BO206" s="139"/>
      <c r="BP206" s="139"/>
      <c r="BQ206" s="139"/>
      <c r="BR206" s="139"/>
      <c r="BS206" s="139"/>
      <c r="BT206" s="139"/>
      <c r="BU206" s="139"/>
      <c r="BV206" s="139"/>
      <c r="BW206" s="139"/>
      <c r="BX206" s="139"/>
      <c r="BY206" s="139"/>
      <c r="BZ206" s="139"/>
      <c r="CA206" s="139"/>
      <c r="CB206" s="139"/>
    </row>
    <row r="207" spans="1:80" s="138" customFormat="1">
      <c r="A207" s="145"/>
      <c r="B207" s="144"/>
      <c r="C207" s="139"/>
      <c r="D207" s="140"/>
      <c r="E207" s="309"/>
      <c r="F207" s="278"/>
      <c r="G207" s="143"/>
      <c r="H207" s="142"/>
      <c r="I207" s="139"/>
      <c r="J207" s="141"/>
      <c r="K207" s="140"/>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c r="BI207" s="139"/>
      <c r="BJ207" s="139"/>
      <c r="BK207" s="139"/>
      <c r="BL207" s="139"/>
      <c r="BM207" s="139"/>
      <c r="BN207" s="139"/>
      <c r="BO207" s="139"/>
      <c r="BP207" s="139"/>
      <c r="BQ207" s="139"/>
      <c r="BR207" s="139"/>
      <c r="BS207" s="139"/>
      <c r="BT207" s="139"/>
      <c r="BU207" s="139"/>
      <c r="BV207" s="139"/>
      <c r="BW207" s="139"/>
      <c r="BX207" s="139"/>
      <c r="BY207" s="139"/>
      <c r="BZ207" s="139"/>
      <c r="CA207" s="139"/>
      <c r="CB207" s="139"/>
    </row>
    <row r="208" spans="1:80" s="138" customFormat="1">
      <c r="A208" s="145"/>
      <c r="B208" s="144"/>
      <c r="C208" s="139"/>
      <c r="D208" s="140"/>
      <c r="E208" s="309"/>
      <c r="F208" s="278"/>
      <c r="G208" s="143"/>
      <c r="H208" s="142"/>
      <c r="I208" s="139"/>
      <c r="J208" s="141"/>
      <c r="K208" s="140"/>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c r="BI208" s="139"/>
      <c r="BJ208" s="139"/>
      <c r="BK208" s="139"/>
      <c r="BL208" s="139"/>
      <c r="BM208" s="139"/>
      <c r="BN208" s="139"/>
      <c r="BO208" s="139"/>
      <c r="BP208" s="139"/>
      <c r="BQ208" s="139"/>
      <c r="BR208" s="139"/>
      <c r="BS208" s="139"/>
      <c r="BT208" s="139"/>
      <c r="BU208" s="139"/>
      <c r="BV208" s="139"/>
      <c r="BW208" s="139"/>
      <c r="BX208" s="139"/>
      <c r="BY208" s="139"/>
      <c r="BZ208" s="139"/>
      <c r="CA208" s="139"/>
      <c r="CB208" s="139"/>
    </row>
    <row r="209" spans="1:80" s="138" customFormat="1">
      <c r="A209" s="145"/>
      <c r="B209" s="144"/>
      <c r="C209" s="139"/>
      <c r="D209" s="140"/>
      <c r="E209" s="309"/>
      <c r="F209" s="278"/>
      <c r="G209" s="143"/>
      <c r="H209" s="142"/>
      <c r="I209" s="139"/>
      <c r="J209" s="141"/>
      <c r="K209" s="140"/>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139"/>
      <c r="BU209" s="139"/>
      <c r="BV209" s="139"/>
      <c r="BW209" s="139"/>
      <c r="BX209" s="139"/>
      <c r="BY209" s="139"/>
      <c r="BZ209" s="139"/>
      <c r="CA209" s="139"/>
      <c r="CB209" s="139"/>
    </row>
    <row r="210" spans="1:80" s="138" customFormat="1">
      <c r="A210" s="145"/>
      <c r="B210" s="144"/>
      <c r="C210" s="139"/>
      <c r="D210" s="140"/>
      <c r="E210" s="309"/>
      <c r="F210" s="278"/>
      <c r="G210" s="143"/>
      <c r="H210" s="142"/>
      <c r="I210" s="139"/>
      <c r="J210" s="141"/>
      <c r="K210" s="140"/>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c r="CA210" s="139"/>
      <c r="CB210" s="139"/>
    </row>
    <row r="211" spans="1:80" s="138" customFormat="1">
      <c r="A211" s="145"/>
      <c r="B211" s="144"/>
      <c r="C211" s="139"/>
      <c r="D211" s="140"/>
      <c r="E211" s="309"/>
      <c r="F211" s="278"/>
      <c r="G211" s="143"/>
      <c r="H211" s="142"/>
      <c r="I211" s="139"/>
      <c r="J211" s="141"/>
      <c r="K211" s="140"/>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c r="BI211" s="139"/>
      <c r="BJ211" s="139"/>
      <c r="BK211" s="139"/>
      <c r="BL211" s="139"/>
      <c r="BM211" s="139"/>
      <c r="BN211" s="139"/>
      <c r="BO211" s="139"/>
      <c r="BP211" s="139"/>
      <c r="BQ211" s="139"/>
      <c r="BR211" s="139"/>
      <c r="BS211" s="139"/>
      <c r="BT211" s="139"/>
      <c r="BU211" s="139"/>
      <c r="BV211" s="139"/>
      <c r="BW211" s="139"/>
      <c r="BX211" s="139"/>
      <c r="BY211" s="139"/>
      <c r="BZ211" s="139"/>
      <c r="CA211" s="139"/>
      <c r="CB211" s="139"/>
    </row>
    <row r="212" spans="1:80" s="138" customFormat="1">
      <c r="A212" s="145"/>
      <c r="B212" s="144"/>
      <c r="C212" s="139"/>
      <c r="D212" s="140"/>
      <c r="E212" s="309"/>
      <c r="F212" s="278"/>
      <c r="G212" s="143"/>
      <c r="H212" s="142"/>
      <c r="I212" s="139"/>
      <c r="J212" s="141"/>
      <c r="K212" s="140"/>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c r="CA212" s="139"/>
      <c r="CB212" s="139"/>
    </row>
    <row r="213" spans="1:80" s="138" customFormat="1">
      <c r="A213" s="145"/>
      <c r="B213" s="144"/>
      <c r="C213" s="139"/>
      <c r="D213" s="140"/>
      <c r="E213" s="309"/>
      <c r="F213" s="278"/>
      <c r="G213" s="143"/>
      <c r="H213" s="142"/>
      <c r="I213" s="139"/>
      <c r="J213" s="141"/>
      <c r="K213" s="140"/>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c r="BI213" s="139"/>
      <c r="BJ213" s="139"/>
      <c r="BK213" s="139"/>
      <c r="BL213" s="139"/>
      <c r="BM213" s="139"/>
      <c r="BN213" s="139"/>
      <c r="BO213" s="139"/>
      <c r="BP213" s="139"/>
      <c r="BQ213" s="139"/>
      <c r="BR213" s="139"/>
      <c r="BS213" s="139"/>
      <c r="BT213" s="139"/>
      <c r="BU213" s="139"/>
      <c r="BV213" s="139"/>
      <c r="BW213" s="139"/>
      <c r="BX213" s="139"/>
      <c r="BY213" s="139"/>
      <c r="BZ213" s="139"/>
      <c r="CA213" s="139"/>
      <c r="CB213" s="139"/>
    </row>
    <row r="214" spans="1:80" s="138" customFormat="1">
      <c r="A214" s="145"/>
      <c r="B214" s="144"/>
      <c r="C214" s="139"/>
      <c r="D214" s="140"/>
      <c r="E214" s="319"/>
      <c r="F214" s="278"/>
      <c r="G214" s="143"/>
      <c r="H214" s="142"/>
      <c r="I214" s="139"/>
      <c r="J214" s="141"/>
      <c r="K214" s="140"/>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c r="BI214" s="139"/>
      <c r="BJ214" s="139"/>
      <c r="BK214" s="139"/>
      <c r="BL214" s="139"/>
      <c r="BM214" s="139"/>
      <c r="BN214" s="139"/>
      <c r="BO214" s="139"/>
      <c r="BP214" s="139"/>
      <c r="BQ214" s="139"/>
      <c r="BR214" s="139"/>
      <c r="BS214" s="139"/>
      <c r="BT214" s="139"/>
      <c r="BU214" s="139"/>
      <c r="BV214" s="139"/>
      <c r="BW214" s="139"/>
      <c r="BX214" s="139"/>
      <c r="BY214" s="139"/>
      <c r="BZ214" s="139"/>
      <c r="CA214" s="139"/>
      <c r="CB214" s="139"/>
    </row>
    <row r="215" spans="1:80" s="138" customFormat="1">
      <c r="A215" s="145"/>
      <c r="B215" s="144"/>
      <c r="C215" s="139"/>
      <c r="D215" s="140"/>
      <c r="E215" s="319"/>
      <c r="F215" s="278"/>
      <c r="G215" s="143"/>
      <c r="H215" s="142"/>
      <c r="I215" s="139"/>
      <c r="J215" s="141"/>
      <c r="K215" s="140"/>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c r="BI215" s="139"/>
      <c r="BJ215" s="139"/>
      <c r="BK215" s="139"/>
      <c r="BL215" s="139"/>
      <c r="BM215" s="139"/>
      <c r="BN215" s="139"/>
      <c r="BO215" s="139"/>
      <c r="BP215" s="139"/>
      <c r="BQ215" s="139"/>
      <c r="BR215" s="139"/>
      <c r="BS215" s="139"/>
      <c r="BT215" s="139"/>
      <c r="BU215" s="139"/>
      <c r="BV215" s="139"/>
      <c r="BW215" s="139"/>
      <c r="BX215" s="139"/>
      <c r="BY215" s="139"/>
      <c r="BZ215" s="139"/>
      <c r="CA215" s="139"/>
      <c r="CB215" s="139"/>
    </row>
    <row r="216" spans="1:80" s="138" customFormat="1">
      <c r="A216" s="145"/>
      <c r="B216" s="144"/>
      <c r="C216" s="139"/>
      <c r="D216" s="140"/>
      <c r="E216" s="319"/>
      <c r="F216" s="278"/>
      <c r="G216" s="143"/>
      <c r="H216" s="142"/>
      <c r="I216" s="139"/>
      <c r="J216" s="141"/>
      <c r="K216" s="140"/>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c r="BI216" s="139"/>
      <c r="BJ216" s="139"/>
      <c r="BK216" s="139"/>
      <c r="BL216" s="139"/>
      <c r="BM216" s="139"/>
      <c r="BN216" s="139"/>
      <c r="BO216" s="139"/>
      <c r="BP216" s="139"/>
      <c r="BQ216" s="139"/>
      <c r="BR216" s="139"/>
      <c r="BS216" s="139"/>
      <c r="BT216" s="139"/>
      <c r="BU216" s="139"/>
      <c r="BV216" s="139"/>
      <c r="BW216" s="139"/>
      <c r="BX216" s="139"/>
      <c r="BY216" s="139"/>
      <c r="BZ216" s="139"/>
      <c r="CA216" s="139"/>
      <c r="CB216" s="139"/>
    </row>
    <row r="217" spans="1:80" s="138" customFormat="1">
      <c r="A217" s="145"/>
      <c r="B217" s="144"/>
      <c r="C217" s="139"/>
      <c r="D217" s="140"/>
      <c r="E217" s="319"/>
      <c r="F217" s="278"/>
      <c r="G217" s="143"/>
      <c r="H217" s="142"/>
      <c r="I217" s="139"/>
      <c r="J217" s="141"/>
      <c r="K217" s="140"/>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c r="BI217" s="139"/>
      <c r="BJ217" s="139"/>
      <c r="BK217" s="139"/>
      <c r="BL217" s="139"/>
      <c r="BM217" s="139"/>
      <c r="BN217" s="139"/>
      <c r="BO217" s="139"/>
      <c r="BP217" s="139"/>
      <c r="BQ217" s="139"/>
      <c r="BR217" s="139"/>
      <c r="BS217" s="139"/>
      <c r="BT217" s="139"/>
      <c r="BU217" s="139"/>
      <c r="BV217" s="139"/>
      <c r="BW217" s="139"/>
      <c r="BX217" s="139"/>
      <c r="BY217" s="139"/>
      <c r="BZ217" s="139"/>
      <c r="CA217" s="139"/>
      <c r="CB217" s="139"/>
    </row>
    <row r="218" spans="1:80" s="138" customFormat="1">
      <c r="A218" s="145"/>
      <c r="B218" s="144"/>
      <c r="C218" s="139"/>
      <c r="D218" s="140"/>
      <c r="E218" s="319"/>
      <c r="F218" s="278"/>
      <c r="G218" s="143"/>
      <c r="H218" s="142"/>
      <c r="I218" s="139"/>
      <c r="J218" s="141"/>
      <c r="K218" s="140"/>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c r="BI218" s="139"/>
      <c r="BJ218" s="139"/>
      <c r="BK218" s="139"/>
      <c r="BL218" s="139"/>
      <c r="BM218" s="139"/>
      <c r="BN218" s="139"/>
      <c r="BO218" s="139"/>
      <c r="BP218" s="139"/>
      <c r="BQ218" s="139"/>
      <c r="BR218" s="139"/>
      <c r="BS218" s="139"/>
      <c r="BT218" s="139"/>
      <c r="BU218" s="139"/>
      <c r="BV218" s="139"/>
      <c r="BW218" s="139"/>
      <c r="BX218" s="139"/>
      <c r="BY218" s="139"/>
      <c r="BZ218" s="139"/>
      <c r="CA218" s="139"/>
      <c r="CB218" s="139"/>
    </row>
    <row r="219" spans="1:80" s="138" customFormat="1">
      <c r="A219" s="145"/>
      <c r="B219" s="144"/>
      <c r="C219" s="139"/>
      <c r="D219" s="140"/>
      <c r="E219" s="319"/>
      <c r="F219" s="278"/>
      <c r="G219" s="143"/>
      <c r="H219" s="142"/>
      <c r="I219" s="139"/>
      <c r="J219" s="141"/>
      <c r="K219" s="140"/>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c r="BI219" s="139"/>
      <c r="BJ219" s="139"/>
      <c r="BK219" s="139"/>
      <c r="BL219" s="139"/>
      <c r="BM219" s="139"/>
      <c r="BN219" s="139"/>
      <c r="BO219" s="139"/>
      <c r="BP219" s="139"/>
      <c r="BQ219" s="139"/>
      <c r="BR219" s="139"/>
      <c r="BS219" s="139"/>
      <c r="BT219" s="139"/>
      <c r="BU219" s="139"/>
      <c r="BV219" s="139"/>
      <c r="BW219" s="139"/>
      <c r="BX219" s="139"/>
      <c r="BY219" s="139"/>
      <c r="BZ219" s="139"/>
      <c r="CA219" s="139"/>
      <c r="CB219" s="139"/>
    </row>
    <row r="220" spans="1:80" s="138" customFormat="1">
      <c r="A220" s="145"/>
      <c r="B220" s="144"/>
      <c r="C220" s="139"/>
      <c r="D220" s="140"/>
      <c r="E220" s="319"/>
      <c r="F220" s="278"/>
      <c r="G220" s="143"/>
      <c r="H220" s="142"/>
      <c r="I220" s="139"/>
      <c r="J220" s="141"/>
      <c r="K220" s="140"/>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c r="BI220" s="139"/>
      <c r="BJ220" s="139"/>
      <c r="BK220" s="139"/>
      <c r="BL220" s="139"/>
      <c r="BM220" s="139"/>
      <c r="BN220" s="139"/>
      <c r="BO220" s="139"/>
      <c r="BP220" s="139"/>
      <c r="BQ220" s="139"/>
      <c r="BR220" s="139"/>
      <c r="BS220" s="139"/>
      <c r="BT220" s="139"/>
      <c r="BU220" s="139"/>
      <c r="BV220" s="139"/>
      <c r="BW220" s="139"/>
      <c r="BX220" s="139"/>
      <c r="BY220" s="139"/>
      <c r="BZ220" s="139"/>
      <c r="CA220" s="139"/>
      <c r="CB220" s="139"/>
    </row>
    <row r="221" spans="1:80" s="138" customFormat="1">
      <c r="A221" s="145"/>
      <c r="B221" s="144"/>
      <c r="C221" s="139"/>
      <c r="D221" s="140"/>
      <c r="E221" s="319"/>
      <c r="F221" s="278"/>
      <c r="G221" s="143"/>
      <c r="H221" s="142"/>
      <c r="I221" s="139"/>
      <c r="J221" s="141"/>
      <c r="K221" s="140"/>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c r="BI221" s="139"/>
      <c r="BJ221" s="139"/>
      <c r="BK221" s="139"/>
      <c r="BL221" s="139"/>
      <c r="BM221" s="139"/>
      <c r="BN221" s="139"/>
      <c r="BO221" s="139"/>
      <c r="BP221" s="139"/>
      <c r="BQ221" s="139"/>
      <c r="BR221" s="139"/>
      <c r="BS221" s="139"/>
      <c r="BT221" s="139"/>
      <c r="BU221" s="139"/>
      <c r="BV221" s="139"/>
      <c r="BW221" s="139"/>
      <c r="BX221" s="139"/>
      <c r="BY221" s="139"/>
      <c r="BZ221" s="139"/>
      <c r="CA221" s="139"/>
      <c r="CB221" s="139"/>
    </row>
    <row r="222" spans="1:80" s="138" customFormat="1">
      <c r="A222" s="145"/>
      <c r="B222" s="144"/>
      <c r="C222" s="139"/>
      <c r="D222" s="140"/>
      <c r="E222" s="319"/>
      <c r="F222" s="278"/>
      <c r="G222" s="143"/>
      <c r="H222" s="142"/>
      <c r="I222" s="139"/>
      <c r="J222" s="141"/>
      <c r="K222" s="140"/>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c r="BI222" s="139"/>
      <c r="BJ222" s="139"/>
      <c r="BK222" s="139"/>
      <c r="BL222" s="139"/>
      <c r="BM222" s="139"/>
      <c r="BN222" s="139"/>
      <c r="BO222" s="139"/>
      <c r="BP222" s="139"/>
      <c r="BQ222" s="139"/>
      <c r="BR222" s="139"/>
      <c r="BS222" s="139"/>
      <c r="BT222" s="139"/>
      <c r="BU222" s="139"/>
      <c r="BV222" s="139"/>
      <c r="BW222" s="139"/>
      <c r="BX222" s="139"/>
      <c r="BY222" s="139"/>
      <c r="BZ222" s="139"/>
      <c r="CA222" s="139"/>
      <c r="CB222" s="139"/>
    </row>
    <row r="223" spans="1:80" s="138" customFormat="1">
      <c r="A223" s="145"/>
      <c r="B223" s="144"/>
      <c r="C223" s="139"/>
      <c r="D223" s="140"/>
      <c r="E223" s="319"/>
      <c r="F223" s="278"/>
      <c r="G223" s="143"/>
      <c r="H223" s="142"/>
      <c r="I223" s="139"/>
      <c r="J223" s="141"/>
      <c r="K223" s="140"/>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c r="AG223" s="139"/>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c r="BI223" s="139"/>
      <c r="BJ223" s="139"/>
      <c r="BK223" s="139"/>
      <c r="BL223" s="139"/>
      <c r="BM223" s="139"/>
      <c r="BN223" s="139"/>
      <c r="BO223" s="139"/>
      <c r="BP223" s="139"/>
      <c r="BQ223" s="139"/>
      <c r="BR223" s="139"/>
      <c r="BS223" s="139"/>
      <c r="BT223" s="139"/>
      <c r="BU223" s="139"/>
      <c r="BV223" s="139"/>
      <c r="BW223" s="139"/>
      <c r="BX223" s="139"/>
      <c r="BY223" s="139"/>
      <c r="BZ223" s="139"/>
      <c r="CA223" s="139"/>
      <c r="CB223" s="139"/>
    </row>
    <row r="224" spans="1:80" s="138" customFormat="1">
      <c r="A224" s="145"/>
      <c r="B224" s="144"/>
      <c r="C224" s="139"/>
      <c r="D224" s="140"/>
      <c r="E224" s="319"/>
      <c r="F224" s="278"/>
      <c r="G224" s="143"/>
      <c r="H224" s="142"/>
      <c r="I224" s="139"/>
      <c r="J224" s="141"/>
      <c r="K224" s="140"/>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c r="BI224" s="139"/>
      <c r="BJ224" s="139"/>
      <c r="BK224" s="139"/>
      <c r="BL224" s="139"/>
      <c r="BM224" s="139"/>
      <c r="BN224" s="139"/>
      <c r="BO224" s="139"/>
      <c r="BP224" s="139"/>
      <c r="BQ224" s="139"/>
      <c r="BR224" s="139"/>
      <c r="BS224" s="139"/>
      <c r="BT224" s="139"/>
      <c r="BU224" s="139"/>
      <c r="BV224" s="139"/>
      <c r="BW224" s="139"/>
      <c r="BX224" s="139"/>
      <c r="BY224" s="139"/>
      <c r="BZ224" s="139"/>
      <c r="CA224" s="139"/>
      <c r="CB224" s="139"/>
    </row>
    <row r="225" spans="1:80" s="138" customFormat="1">
      <c r="A225" s="145"/>
      <c r="B225" s="144"/>
      <c r="C225" s="139"/>
      <c r="D225" s="140"/>
      <c r="E225" s="319"/>
      <c r="F225" s="278"/>
      <c r="G225" s="143"/>
      <c r="H225" s="142"/>
      <c r="I225" s="139"/>
      <c r="J225" s="141"/>
      <c r="K225" s="140"/>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c r="BI225" s="139"/>
      <c r="BJ225" s="139"/>
      <c r="BK225" s="139"/>
      <c r="BL225" s="139"/>
      <c r="BM225" s="139"/>
      <c r="BN225" s="139"/>
      <c r="BO225" s="139"/>
      <c r="BP225" s="139"/>
      <c r="BQ225" s="139"/>
      <c r="BR225" s="139"/>
      <c r="BS225" s="139"/>
      <c r="BT225" s="139"/>
      <c r="BU225" s="139"/>
      <c r="BV225" s="139"/>
      <c r="BW225" s="139"/>
      <c r="BX225" s="139"/>
      <c r="BY225" s="139"/>
      <c r="BZ225" s="139"/>
      <c r="CA225" s="139"/>
      <c r="CB225" s="139"/>
    </row>
    <row r="226" spans="1:80" s="138" customFormat="1">
      <c r="A226" s="145"/>
      <c r="B226" s="144"/>
      <c r="C226" s="139"/>
      <c r="D226" s="140"/>
      <c r="E226" s="319"/>
      <c r="F226" s="278"/>
      <c r="G226" s="143"/>
      <c r="H226" s="142"/>
      <c r="I226" s="139"/>
      <c r="J226" s="141"/>
      <c r="K226" s="140"/>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c r="BI226" s="139"/>
      <c r="BJ226" s="139"/>
      <c r="BK226" s="139"/>
      <c r="BL226" s="139"/>
      <c r="BM226" s="139"/>
      <c r="BN226" s="139"/>
      <c r="BO226" s="139"/>
      <c r="BP226" s="139"/>
      <c r="BQ226" s="139"/>
      <c r="BR226" s="139"/>
      <c r="BS226" s="139"/>
      <c r="BT226" s="139"/>
      <c r="BU226" s="139"/>
      <c r="BV226" s="139"/>
      <c r="BW226" s="139"/>
      <c r="BX226" s="139"/>
      <c r="BY226" s="139"/>
      <c r="BZ226" s="139"/>
      <c r="CA226" s="139"/>
      <c r="CB226" s="139"/>
    </row>
    <row r="227" spans="1:80" s="138" customFormat="1">
      <c r="A227" s="145"/>
      <c r="B227" s="144"/>
      <c r="C227" s="139"/>
      <c r="D227" s="140"/>
      <c r="E227" s="319"/>
      <c r="F227" s="278"/>
      <c r="G227" s="143"/>
      <c r="H227" s="142"/>
      <c r="I227" s="139"/>
      <c r="J227" s="141"/>
      <c r="K227" s="140"/>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c r="BI227" s="139"/>
      <c r="BJ227" s="139"/>
      <c r="BK227" s="139"/>
      <c r="BL227" s="139"/>
      <c r="BM227" s="139"/>
      <c r="BN227" s="139"/>
      <c r="BO227" s="139"/>
      <c r="BP227" s="139"/>
      <c r="BQ227" s="139"/>
      <c r="BR227" s="139"/>
      <c r="BS227" s="139"/>
      <c r="BT227" s="139"/>
      <c r="BU227" s="139"/>
      <c r="BV227" s="139"/>
      <c r="BW227" s="139"/>
      <c r="BX227" s="139"/>
      <c r="BY227" s="139"/>
      <c r="BZ227" s="139"/>
      <c r="CA227" s="139"/>
      <c r="CB227" s="139"/>
    </row>
    <row r="228" spans="1:80" s="138" customFormat="1">
      <c r="A228" s="145"/>
      <c r="B228" s="144"/>
      <c r="C228" s="139"/>
      <c r="D228" s="140"/>
      <c r="E228" s="319"/>
      <c r="F228" s="278"/>
      <c r="G228" s="143"/>
      <c r="H228" s="142"/>
      <c r="I228" s="139"/>
      <c r="J228" s="141"/>
      <c r="K228" s="140"/>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c r="BI228" s="139"/>
      <c r="BJ228" s="139"/>
      <c r="BK228" s="139"/>
      <c r="BL228" s="139"/>
      <c r="BM228" s="139"/>
      <c r="BN228" s="139"/>
      <c r="BO228" s="139"/>
      <c r="BP228" s="139"/>
      <c r="BQ228" s="139"/>
      <c r="BR228" s="139"/>
      <c r="BS228" s="139"/>
      <c r="BT228" s="139"/>
      <c r="BU228" s="139"/>
      <c r="BV228" s="139"/>
      <c r="BW228" s="139"/>
      <c r="BX228" s="139"/>
      <c r="BY228" s="139"/>
      <c r="BZ228" s="139"/>
      <c r="CA228" s="139"/>
      <c r="CB228" s="139"/>
    </row>
    <row r="229" spans="1:80" s="138" customFormat="1">
      <c r="A229" s="145"/>
      <c r="B229" s="144"/>
      <c r="C229" s="139"/>
      <c r="D229" s="140"/>
      <c r="E229" s="319"/>
      <c r="F229" s="278"/>
      <c r="G229" s="143"/>
      <c r="H229" s="142"/>
      <c r="I229" s="139"/>
      <c r="J229" s="141"/>
      <c r="K229" s="140"/>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c r="BI229" s="139"/>
      <c r="BJ229" s="139"/>
      <c r="BK229" s="139"/>
      <c r="BL229" s="139"/>
      <c r="BM229" s="139"/>
      <c r="BN229" s="139"/>
      <c r="BO229" s="139"/>
      <c r="BP229" s="139"/>
      <c r="BQ229" s="139"/>
      <c r="BR229" s="139"/>
      <c r="BS229" s="139"/>
      <c r="BT229" s="139"/>
      <c r="BU229" s="139"/>
      <c r="BV229" s="139"/>
      <c r="BW229" s="139"/>
      <c r="BX229" s="139"/>
      <c r="BY229" s="139"/>
      <c r="BZ229" s="139"/>
      <c r="CA229" s="139"/>
      <c r="CB229" s="139"/>
    </row>
    <row r="230" spans="1:80" s="138" customFormat="1">
      <c r="A230" s="145"/>
      <c r="B230" s="144"/>
      <c r="C230" s="139"/>
      <c r="D230" s="140"/>
      <c r="E230" s="319"/>
      <c r="F230" s="278"/>
      <c r="G230" s="143"/>
      <c r="H230" s="142"/>
      <c r="I230" s="139"/>
      <c r="J230" s="141"/>
      <c r="K230" s="140"/>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c r="BI230" s="139"/>
      <c r="BJ230" s="139"/>
      <c r="BK230" s="139"/>
      <c r="BL230" s="139"/>
      <c r="BM230" s="139"/>
      <c r="BN230" s="139"/>
      <c r="BO230" s="139"/>
      <c r="BP230" s="139"/>
      <c r="BQ230" s="139"/>
      <c r="BR230" s="139"/>
      <c r="BS230" s="139"/>
      <c r="BT230" s="139"/>
      <c r="BU230" s="139"/>
      <c r="BV230" s="139"/>
      <c r="BW230" s="139"/>
      <c r="BX230" s="139"/>
      <c r="BY230" s="139"/>
      <c r="BZ230" s="139"/>
      <c r="CA230" s="139"/>
      <c r="CB230" s="139"/>
    </row>
    <row r="231" spans="1:80" s="138" customFormat="1">
      <c r="A231" s="145"/>
      <c r="B231" s="144"/>
      <c r="C231" s="139"/>
      <c r="D231" s="140"/>
      <c r="E231" s="319"/>
      <c r="F231" s="278"/>
      <c r="G231" s="143"/>
      <c r="H231" s="142"/>
      <c r="I231" s="139"/>
      <c r="J231" s="141"/>
      <c r="K231" s="140"/>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c r="AG231" s="139"/>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c r="BI231" s="139"/>
      <c r="BJ231" s="139"/>
      <c r="BK231" s="139"/>
      <c r="BL231" s="139"/>
      <c r="BM231" s="139"/>
      <c r="BN231" s="139"/>
      <c r="BO231" s="139"/>
      <c r="BP231" s="139"/>
      <c r="BQ231" s="139"/>
      <c r="BR231" s="139"/>
      <c r="BS231" s="139"/>
      <c r="BT231" s="139"/>
      <c r="BU231" s="139"/>
      <c r="BV231" s="139"/>
      <c r="BW231" s="139"/>
      <c r="BX231" s="139"/>
      <c r="BY231" s="139"/>
      <c r="BZ231" s="139"/>
      <c r="CA231" s="139"/>
      <c r="CB231" s="139"/>
    </row>
    <row r="232" spans="1:80" s="138" customFormat="1">
      <c r="A232" s="145"/>
      <c r="B232" s="144"/>
      <c r="C232" s="139"/>
      <c r="D232" s="140"/>
      <c r="E232" s="319"/>
      <c r="F232" s="278"/>
      <c r="G232" s="143"/>
      <c r="H232" s="142"/>
      <c r="I232" s="139"/>
      <c r="J232" s="141"/>
      <c r="K232" s="140"/>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c r="BI232" s="139"/>
      <c r="BJ232" s="139"/>
      <c r="BK232" s="139"/>
      <c r="BL232" s="139"/>
      <c r="BM232" s="139"/>
      <c r="BN232" s="139"/>
      <c r="BO232" s="139"/>
      <c r="BP232" s="139"/>
      <c r="BQ232" s="139"/>
      <c r="BR232" s="139"/>
      <c r="BS232" s="139"/>
      <c r="BT232" s="139"/>
      <c r="BU232" s="139"/>
      <c r="BV232" s="139"/>
      <c r="BW232" s="139"/>
      <c r="BX232" s="139"/>
      <c r="BY232" s="139"/>
      <c r="BZ232" s="139"/>
      <c r="CA232" s="139"/>
      <c r="CB232" s="139"/>
    </row>
    <row r="233" spans="1:80" s="138" customFormat="1">
      <c r="A233" s="145"/>
      <c r="B233" s="144"/>
      <c r="C233" s="139"/>
      <c r="D233" s="140"/>
      <c r="E233" s="319"/>
      <c r="F233" s="278"/>
      <c r="G233" s="143"/>
      <c r="H233" s="142"/>
      <c r="I233" s="139"/>
      <c r="J233" s="141"/>
      <c r="K233" s="140"/>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c r="BI233" s="139"/>
      <c r="BJ233" s="139"/>
      <c r="BK233" s="139"/>
      <c r="BL233" s="139"/>
      <c r="BM233" s="139"/>
      <c r="BN233" s="139"/>
      <c r="BO233" s="139"/>
      <c r="BP233" s="139"/>
      <c r="BQ233" s="139"/>
      <c r="BR233" s="139"/>
      <c r="BS233" s="139"/>
      <c r="BT233" s="139"/>
      <c r="BU233" s="139"/>
      <c r="BV233" s="139"/>
      <c r="BW233" s="139"/>
      <c r="BX233" s="139"/>
      <c r="BY233" s="139"/>
      <c r="BZ233" s="139"/>
      <c r="CA233" s="139"/>
      <c r="CB233" s="139"/>
    </row>
    <row r="234" spans="1:80" s="138" customFormat="1">
      <c r="A234" s="145"/>
      <c r="B234" s="144"/>
      <c r="C234" s="139"/>
      <c r="D234" s="140"/>
      <c r="E234" s="319"/>
      <c r="F234" s="278"/>
      <c r="G234" s="143"/>
      <c r="H234" s="142"/>
      <c r="I234" s="139"/>
      <c r="J234" s="141"/>
      <c r="K234" s="140"/>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c r="BI234" s="139"/>
      <c r="BJ234" s="139"/>
      <c r="BK234" s="139"/>
      <c r="BL234" s="139"/>
      <c r="BM234" s="139"/>
      <c r="BN234" s="139"/>
      <c r="BO234" s="139"/>
      <c r="BP234" s="139"/>
      <c r="BQ234" s="139"/>
      <c r="BR234" s="139"/>
      <c r="BS234" s="139"/>
      <c r="BT234" s="139"/>
      <c r="BU234" s="139"/>
      <c r="BV234" s="139"/>
      <c r="BW234" s="139"/>
      <c r="BX234" s="139"/>
      <c r="BY234" s="139"/>
      <c r="BZ234" s="139"/>
      <c r="CA234" s="139"/>
      <c r="CB234" s="139"/>
    </row>
    <row r="235" spans="1:80" s="138" customFormat="1">
      <c r="A235" s="145"/>
      <c r="B235" s="144"/>
      <c r="C235" s="139"/>
      <c r="D235" s="140"/>
      <c r="E235" s="319"/>
      <c r="F235" s="278"/>
      <c r="G235" s="143"/>
      <c r="H235" s="142"/>
      <c r="I235" s="139"/>
      <c r="J235" s="141"/>
      <c r="K235" s="140"/>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c r="BI235" s="139"/>
      <c r="BJ235" s="139"/>
      <c r="BK235" s="139"/>
      <c r="BL235" s="139"/>
      <c r="BM235" s="139"/>
      <c r="BN235" s="139"/>
      <c r="BO235" s="139"/>
      <c r="BP235" s="139"/>
      <c r="BQ235" s="139"/>
      <c r="BR235" s="139"/>
      <c r="BS235" s="139"/>
      <c r="BT235" s="139"/>
      <c r="BU235" s="139"/>
      <c r="BV235" s="139"/>
      <c r="BW235" s="139"/>
      <c r="BX235" s="139"/>
      <c r="BY235" s="139"/>
      <c r="BZ235" s="139"/>
      <c r="CA235" s="139"/>
      <c r="CB235" s="139"/>
    </row>
    <row r="236" spans="1:80" s="138" customFormat="1">
      <c r="A236" s="145"/>
      <c r="B236" s="144"/>
      <c r="C236" s="139"/>
      <c r="D236" s="140"/>
      <c r="E236" s="319"/>
      <c r="F236" s="278"/>
      <c r="G236" s="143"/>
      <c r="H236" s="142"/>
      <c r="I236" s="139"/>
      <c r="J236" s="141"/>
      <c r="K236" s="140"/>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39"/>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c r="BI236" s="139"/>
      <c r="BJ236" s="139"/>
      <c r="BK236" s="139"/>
      <c r="BL236" s="139"/>
      <c r="BM236" s="139"/>
      <c r="BN236" s="139"/>
      <c r="BO236" s="139"/>
      <c r="BP236" s="139"/>
      <c r="BQ236" s="139"/>
      <c r="BR236" s="139"/>
      <c r="BS236" s="139"/>
      <c r="BT236" s="139"/>
      <c r="BU236" s="139"/>
      <c r="BV236" s="139"/>
      <c r="BW236" s="139"/>
      <c r="BX236" s="139"/>
      <c r="BY236" s="139"/>
      <c r="BZ236" s="139"/>
      <c r="CA236" s="139"/>
      <c r="CB236" s="139"/>
    </row>
    <row r="237" spans="1:80" s="138" customFormat="1">
      <c r="A237" s="145"/>
      <c r="B237" s="144"/>
      <c r="C237" s="139"/>
      <c r="D237" s="140"/>
      <c r="E237" s="319"/>
      <c r="F237" s="278"/>
      <c r="G237" s="143"/>
      <c r="H237" s="142"/>
      <c r="I237" s="139"/>
      <c r="J237" s="141"/>
      <c r="K237" s="140"/>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c r="BI237" s="139"/>
      <c r="BJ237" s="139"/>
      <c r="BK237" s="139"/>
      <c r="BL237" s="139"/>
      <c r="BM237" s="139"/>
      <c r="BN237" s="139"/>
      <c r="BO237" s="139"/>
      <c r="BP237" s="139"/>
      <c r="BQ237" s="139"/>
      <c r="BR237" s="139"/>
      <c r="BS237" s="139"/>
      <c r="BT237" s="139"/>
      <c r="BU237" s="139"/>
      <c r="BV237" s="139"/>
      <c r="BW237" s="139"/>
      <c r="BX237" s="139"/>
      <c r="BY237" s="139"/>
      <c r="BZ237" s="139"/>
      <c r="CA237" s="139"/>
      <c r="CB237" s="139"/>
    </row>
    <row r="238" spans="1:80" s="138" customFormat="1">
      <c r="A238" s="145"/>
      <c r="B238" s="144"/>
      <c r="C238" s="139"/>
      <c r="D238" s="140"/>
      <c r="E238" s="319"/>
      <c r="F238" s="278"/>
      <c r="G238" s="143"/>
      <c r="H238" s="142"/>
      <c r="I238" s="139"/>
      <c r="J238" s="141"/>
      <c r="K238" s="140"/>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c r="BI238" s="139"/>
      <c r="BJ238" s="139"/>
      <c r="BK238" s="139"/>
      <c r="BL238" s="139"/>
      <c r="BM238" s="139"/>
      <c r="BN238" s="139"/>
      <c r="BO238" s="139"/>
      <c r="BP238" s="139"/>
      <c r="BQ238" s="139"/>
      <c r="BR238" s="139"/>
      <c r="BS238" s="139"/>
      <c r="BT238" s="139"/>
      <c r="BU238" s="139"/>
      <c r="BV238" s="139"/>
      <c r="BW238" s="139"/>
      <c r="BX238" s="139"/>
      <c r="BY238" s="139"/>
      <c r="BZ238" s="139"/>
      <c r="CA238" s="139"/>
      <c r="CB238" s="139"/>
    </row>
    <row r="239" spans="1:80" s="138" customFormat="1">
      <c r="A239" s="145"/>
      <c r="B239" s="144"/>
      <c r="C239" s="139"/>
      <c r="D239" s="140"/>
      <c r="E239" s="319"/>
      <c r="F239" s="278"/>
      <c r="G239" s="143"/>
      <c r="H239" s="142"/>
      <c r="I239" s="139"/>
      <c r="J239" s="141"/>
      <c r="K239" s="140"/>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c r="AG239" s="139"/>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c r="BI239" s="139"/>
      <c r="BJ239" s="139"/>
      <c r="BK239" s="139"/>
      <c r="BL239" s="139"/>
      <c r="BM239" s="139"/>
      <c r="BN239" s="139"/>
      <c r="BO239" s="139"/>
      <c r="BP239" s="139"/>
      <c r="BQ239" s="139"/>
      <c r="BR239" s="139"/>
      <c r="BS239" s="139"/>
      <c r="BT239" s="139"/>
      <c r="BU239" s="139"/>
      <c r="BV239" s="139"/>
      <c r="BW239" s="139"/>
      <c r="BX239" s="139"/>
      <c r="BY239" s="139"/>
      <c r="BZ239" s="139"/>
      <c r="CA239" s="139"/>
      <c r="CB239" s="139"/>
    </row>
    <row r="240" spans="1:80" s="138" customFormat="1">
      <c r="A240" s="145"/>
      <c r="B240" s="144"/>
      <c r="C240" s="139"/>
      <c r="D240" s="140"/>
      <c r="E240" s="319"/>
      <c r="F240" s="278"/>
      <c r="G240" s="143"/>
      <c r="H240" s="142"/>
      <c r="I240" s="139"/>
      <c r="J240" s="141"/>
      <c r="K240" s="140"/>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c r="BI240" s="139"/>
      <c r="BJ240" s="139"/>
      <c r="BK240" s="139"/>
      <c r="BL240" s="139"/>
      <c r="BM240" s="139"/>
      <c r="BN240" s="139"/>
      <c r="BO240" s="139"/>
      <c r="BP240" s="139"/>
      <c r="BQ240" s="139"/>
      <c r="BR240" s="139"/>
      <c r="BS240" s="139"/>
      <c r="BT240" s="139"/>
      <c r="BU240" s="139"/>
      <c r="BV240" s="139"/>
      <c r="BW240" s="139"/>
      <c r="BX240" s="139"/>
      <c r="BY240" s="139"/>
      <c r="BZ240" s="139"/>
      <c r="CA240" s="139"/>
      <c r="CB240" s="139"/>
    </row>
    <row r="241" spans="1:80" s="138" customFormat="1">
      <c r="A241" s="145"/>
      <c r="B241" s="144"/>
      <c r="C241" s="139"/>
      <c r="D241" s="140"/>
      <c r="E241" s="319"/>
      <c r="F241" s="278"/>
      <c r="G241" s="143"/>
      <c r="H241" s="142"/>
      <c r="I241" s="139"/>
      <c r="J241" s="141"/>
      <c r="K241" s="140"/>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c r="BI241" s="139"/>
      <c r="BJ241" s="139"/>
      <c r="BK241" s="139"/>
      <c r="BL241" s="139"/>
      <c r="BM241" s="139"/>
      <c r="BN241" s="139"/>
      <c r="BO241" s="139"/>
      <c r="BP241" s="139"/>
      <c r="BQ241" s="139"/>
      <c r="BR241" s="139"/>
      <c r="BS241" s="139"/>
      <c r="BT241" s="139"/>
      <c r="BU241" s="139"/>
      <c r="BV241" s="139"/>
      <c r="BW241" s="139"/>
      <c r="BX241" s="139"/>
      <c r="BY241" s="139"/>
      <c r="BZ241" s="139"/>
      <c r="CA241" s="139"/>
      <c r="CB241" s="139"/>
    </row>
    <row r="242" spans="1:80" s="138" customFormat="1">
      <c r="A242" s="145"/>
      <c r="B242" s="144"/>
      <c r="C242" s="139"/>
      <c r="D242" s="140"/>
      <c r="E242" s="319"/>
      <c r="F242" s="278"/>
      <c r="G242" s="143"/>
      <c r="H242" s="142"/>
      <c r="I242" s="139"/>
      <c r="J242" s="141"/>
      <c r="K242" s="140"/>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c r="BI242" s="139"/>
      <c r="BJ242" s="139"/>
      <c r="BK242" s="139"/>
      <c r="BL242" s="139"/>
      <c r="BM242" s="139"/>
      <c r="BN242" s="139"/>
      <c r="BO242" s="139"/>
      <c r="BP242" s="139"/>
      <c r="BQ242" s="139"/>
      <c r="BR242" s="139"/>
      <c r="BS242" s="139"/>
      <c r="BT242" s="139"/>
      <c r="BU242" s="139"/>
      <c r="BV242" s="139"/>
      <c r="BW242" s="139"/>
      <c r="BX242" s="139"/>
      <c r="BY242" s="139"/>
      <c r="BZ242" s="139"/>
      <c r="CA242" s="139"/>
      <c r="CB242" s="139"/>
    </row>
    <row r="243" spans="1:80" s="138" customFormat="1">
      <c r="A243" s="145"/>
      <c r="B243" s="144"/>
      <c r="C243" s="139"/>
      <c r="D243" s="140"/>
      <c r="E243" s="319"/>
      <c r="F243" s="278"/>
      <c r="G243" s="143"/>
      <c r="H243" s="142"/>
      <c r="I243" s="139"/>
      <c r="J243" s="141"/>
      <c r="K243" s="140"/>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c r="BI243" s="139"/>
      <c r="BJ243" s="139"/>
      <c r="BK243" s="139"/>
      <c r="BL243" s="139"/>
      <c r="BM243" s="139"/>
      <c r="BN243" s="139"/>
      <c r="BO243" s="139"/>
      <c r="BP243" s="139"/>
      <c r="BQ243" s="139"/>
      <c r="BR243" s="139"/>
      <c r="BS243" s="139"/>
      <c r="BT243" s="139"/>
      <c r="BU243" s="139"/>
      <c r="BV243" s="139"/>
      <c r="BW243" s="139"/>
      <c r="BX243" s="139"/>
      <c r="BY243" s="139"/>
      <c r="BZ243" s="139"/>
      <c r="CA243" s="139"/>
      <c r="CB243" s="139"/>
    </row>
    <row r="244" spans="1:80" s="138" customFormat="1">
      <c r="A244" s="145"/>
      <c r="B244" s="144"/>
      <c r="C244" s="139"/>
      <c r="D244" s="140"/>
      <c r="E244" s="319"/>
      <c r="F244" s="278"/>
      <c r="G244" s="143"/>
      <c r="H244" s="142"/>
      <c r="I244" s="139"/>
      <c r="J244" s="141"/>
      <c r="K244" s="140"/>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c r="BI244" s="139"/>
      <c r="BJ244" s="139"/>
      <c r="BK244" s="139"/>
      <c r="BL244" s="139"/>
      <c r="BM244" s="139"/>
      <c r="BN244" s="139"/>
      <c r="BO244" s="139"/>
      <c r="BP244" s="139"/>
      <c r="BQ244" s="139"/>
      <c r="BR244" s="139"/>
      <c r="BS244" s="139"/>
      <c r="BT244" s="139"/>
      <c r="BU244" s="139"/>
      <c r="BV244" s="139"/>
      <c r="BW244" s="139"/>
      <c r="BX244" s="139"/>
      <c r="BY244" s="139"/>
      <c r="BZ244" s="139"/>
      <c r="CA244" s="139"/>
      <c r="CB244" s="139"/>
    </row>
    <row r="245" spans="1:80" s="138" customFormat="1">
      <c r="A245" s="145"/>
      <c r="B245" s="144"/>
      <c r="C245" s="139"/>
      <c r="D245" s="140"/>
      <c r="E245" s="319"/>
      <c r="F245" s="278"/>
      <c r="G245" s="143"/>
      <c r="H245" s="142"/>
      <c r="I245" s="139"/>
      <c r="J245" s="141"/>
      <c r="K245" s="140"/>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39"/>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c r="BI245" s="139"/>
      <c r="BJ245" s="139"/>
      <c r="BK245" s="139"/>
      <c r="BL245" s="139"/>
      <c r="BM245" s="139"/>
      <c r="BN245" s="139"/>
      <c r="BO245" s="139"/>
      <c r="BP245" s="139"/>
      <c r="BQ245" s="139"/>
      <c r="BR245" s="139"/>
      <c r="BS245" s="139"/>
      <c r="BT245" s="139"/>
      <c r="BU245" s="139"/>
      <c r="BV245" s="139"/>
      <c r="BW245" s="139"/>
      <c r="BX245" s="139"/>
      <c r="BY245" s="139"/>
      <c r="BZ245" s="139"/>
      <c r="CA245" s="139"/>
      <c r="CB245" s="139"/>
    </row>
    <row r="246" spans="1:80" s="138" customFormat="1">
      <c r="A246" s="145"/>
      <c r="B246" s="144"/>
      <c r="C246" s="139"/>
      <c r="D246" s="140"/>
      <c r="E246" s="319"/>
      <c r="F246" s="278"/>
      <c r="G246" s="143"/>
      <c r="H246" s="142"/>
      <c r="I246" s="139"/>
      <c r="J246" s="141"/>
      <c r="K246" s="140"/>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c r="AG246" s="139"/>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c r="BI246" s="139"/>
      <c r="BJ246" s="139"/>
      <c r="BK246" s="139"/>
      <c r="BL246" s="139"/>
      <c r="BM246" s="139"/>
      <c r="BN246" s="139"/>
      <c r="BO246" s="139"/>
      <c r="BP246" s="139"/>
      <c r="BQ246" s="139"/>
      <c r="BR246" s="139"/>
      <c r="BS246" s="139"/>
      <c r="BT246" s="139"/>
      <c r="BU246" s="139"/>
      <c r="BV246" s="139"/>
      <c r="BW246" s="139"/>
      <c r="BX246" s="139"/>
      <c r="BY246" s="139"/>
      <c r="BZ246" s="139"/>
      <c r="CA246" s="139"/>
      <c r="CB246" s="139"/>
    </row>
    <row r="247" spans="1:80" s="138" customFormat="1">
      <c r="A247" s="145"/>
      <c r="B247" s="144"/>
      <c r="C247" s="139"/>
      <c r="D247" s="140"/>
      <c r="E247" s="319"/>
      <c r="F247" s="278"/>
      <c r="G247" s="143"/>
      <c r="H247" s="142"/>
      <c r="I247" s="139"/>
      <c r="J247" s="141"/>
      <c r="K247" s="140"/>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c r="AG247" s="139"/>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c r="BI247" s="139"/>
      <c r="BJ247" s="139"/>
      <c r="BK247" s="139"/>
      <c r="BL247" s="139"/>
      <c r="BM247" s="139"/>
      <c r="BN247" s="139"/>
      <c r="BO247" s="139"/>
      <c r="BP247" s="139"/>
      <c r="BQ247" s="139"/>
      <c r="BR247" s="139"/>
      <c r="BS247" s="139"/>
      <c r="BT247" s="139"/>
      <c r="BU247" s="139"/>
      <c r="BV247" s="139"/>
      <c r="BW247" s="139"/>
      <c r="BX247" s="139"/>
      <c r="BY247" s="139"/>
      <c r="BZ247" s="139"/>
      <c r="CA247" s="139"/>
      <c r="CB247" s="139"/>
    </row>
    <row r="248" spans="1:80" s="138" customFormat="1">
      <c r="A248" s="145"/>
      <c r="B248" s="144"/>
      <c r="C248" s="139"/>
      <c r="D248" s="140"/>
      <c r="E248" s="319"/>
      <c r="F248" s="278"/>
      <c r="G248" s="143"/>
      <c r="H248" s="142"/>
      <c r="I248" s="139"/>
      <c r="J248" s="141"/>
      <c r="K248" s="140"/>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c r="AG248" s="139"/>
      <c r="AH248" s="139"/>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c r="BI248" s="139"/>
      <c r="BJ248" s="139"/>
      <c r="BK248" s="139"/>
      <c r="BL248" s="139"/>
      <c r="BM248" s="139"/>
      <c r="BN248" s="139"/>
      <c r="BO248" s="139"/>
      <c r="BP248" s="139"/>
      <c r="BQ248" s="139"/>
      <c r="BR248" s="139"/>
      <c r="BS248" s="139"/>
      <c r="BT248" s="139"/>
      <c r="BU248" s="139"/>
      <c r="BV248" s="139"/>
      <c r="BW248" s="139"/>
      <c r="BX248" s="139"/>
      <c r="BY248" s="139"/>
      <c r="BZ248" s="139"/>
      <c r="CA248" s="139"/>
      <c r="CB248" s="139"/>
    </row>
    <row r="249" spans="1:80" s="138" customFormat="1">
      <c r="A249" s="145"/>
      <c r="B249" s="144"/>
      <c r="C249" s="139"/>
      <c r="D249" s="140"/>
      <c r="E249" s="319"/>
      <c r="F249" s="278"/>
      <c r="G249" s="143"/>
      <c r="H249" s="142"/>
      <c r="I249" s="139"/>
      <c r="J249" s="141"/>
      <c r="K249" s="140"/>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c r="BI249" s="139"/>
      <c r="BJ249" s="139"/>
      <c r="BK249" s="139"/>
      <c r="BL249" s="139"/>
      <c r="BM249" s="139"/>
      <c r="BN249" s="139"/>
      <c r="BO249" s="139"/>
      <c r="BP249" s="139"/>
      <c r="BQ249" s="139"/>
      <c r="BR249" s="139"/>
      <c r="BS249" s="139"/>
      <c r="BT249" s="139"/>
      <c r="BU249" s="139"/>
      <c r="BV249" s="139"/>
      <c r="BW249" s="139"/>
      <c r="BX249" s="139"/>
      <c r="BY249" s="139"/>
      <c r="BZ249" s="139"/>
      <c r="CA249" s="139"/>
      <c r="CB249" s="139"/>
    </row>
    <row r="250" spans="1:80" s="138" customFormat="1">
      <c r="A250" s="145"/>
      <c r="B250" s="144"/>
      <c r="C250" s="139"/>
      <c r="D250" s="140"/>
      <c r="E250" s="319"/>
      <c r="F250" s="278"/>
      <c r="G250" s="143"/>
      <c r="H250" s="142"/>
      <c r="I250" s="139"/>
      <c r="J250" s="141"/>
      <c r="K250" s="140"/>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c r="BI250" s="139"/>
      <c r="BJ250" s="139"/>
      <c r="BK250" s="139"/>
      <c r="BL250" s="139"/>
      <c r="BM250" s="139"/>
      <c r="BN250" s="139"/>
      <c r="BO250" s="139"/>
      <c r="BP250" s="139"/>
      <c r="BQ250" s="139"/>
      <c r="BR250" s="139"/>
      <c r="BS250" s="139"/>
      <c r="BT250" s="139"/>
      <c r="BU250" s="139"/>
      <c r="BV250" s="139"/>
      <c r="BW250" s="139"/>
      <c r="BX250" s="139"/>
      <c r="BY250" s="139"/>
      <c r="BZ250" s="139"/>
      <c r="CA250" s="139"/>
      <c r="CB250" s="139"/>
    </row>
    <row r="251" spans="1:80" s="138" customFormat="1">
      <c r="A251" s="145"/>
      <c r="B251" s="144"/>
      <c r="C251" s="139"/>
      <c r="D251" s="140"/>
      <c r="E251" s="319"/>
      <c r="F251" s="278"/>
      <c r="G251" s="143"/>
      <c r="H251" s="142"/>
      <c r="I251" s="139"/>
      <c r="J251" s="141"/>
      <c r="K251" s="140"/>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row>
  </sheetData>
  <mergeCells count="28">
    <mergeCell ref="D180:E180"/>
    <mergeCell ref="D182:E182"/>
    <mergeCell ref="D186:E186"/>
    <mergeCell ref="D188:E188"/>
    <mergeCell ref="D184:E184"/>
    <mergeCell ref="B196:C196"/>
    <mergeCell ref="D196:E196"/>
    <mergeCell ref="D190:E190"/>
    <mergeCell ref="B195:C195"/>
    <mergeCell ref="D195:E195"/>
    <mergeCell ref="D194:E194"/>
    <mergeCell ref="D192:E192"/>
    <mergeCell ref="B194:C194"/>
    <mergeCell ref="B174:E174"/>
    <mergeCell ref="B177:F177"/>
    <mergeCell ref="B155:F155"/>
    <mergeCell ref="B3:F3"/>
    <mergeCell ref="B33:E33"/>
    <mergeCell ref="B36:F36"/>
    <mergeCell ref="B76:E76"/>
    <mergeCell ref="B94:F94"/>
    <mergeCell ref="B78:F78"/>
    <mergeCell ref="B91:E91"/>
    <mergeCell ref="B116:E116"/>
    <mergeCell ref="B119:F119"/>
    <mergeCell ref="B128:E128"/>
    <mergeCell ref="B133:F133"/>
    <mergeCell ref="B152:E152"/>
  </mergeCells>
  <pageMargins left="0.78740157480314965" right="0.39370078740157483" top="0.86614173228346458" bottom="1.0236220472440944" header="0.51181102362204722" footer="0.51181102362204722"/>
  <pageSetup paperSize="9" scale="99" firstPageNumber="176" orientation="portrait" useFirstPageNumber="1" r:id="rId1"/>
  <headerFooter alignWithMargins="0"/>
  <rowBreaks count="3" manualBreakCount="3">
    <brk id="91" max="5" man="1"/>
    <brk id="118" max="5" man="1"/>
    <brk id="176"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7"/>
  <sheetViews>
    <sheetView view="pageLayout" topLeftCell="A79" zoomScale="85" zoomScaleNormal="110" zoomScaleSheetLayoutView="110" zoomScalePageLayoutView="85" workbookViewId="0">
      <selection activeCell="F79" sqref="F1:F1048576"/>
    </sheetView>
  </sheetViews>
  <sheetFormatPr defaultRowHeight="12.75"/>
  <cols>
    <col min="1" max="1" width="6.42578125" style="131" bestFit="1" customWidth="1"/>
    <col min="2" max="2" width="49.5703125" style="68" bestFit="1" customWidth="1"/>
    <col min="3" max="3" width="9.28515625" style="129" bestFit="1" customWidth="1"/>
    <col min="4" max="4" width="5.7109375" style="130" bestFit="1" customWidth="1"/>
    <col min="5" max="5" width="11.140625" style="66" bestFit="1" customWidth="1"/>
    <col min="6" max="6" width="12.7109375" style="301" bestFit="1" customWidth="1"/>
    <col min="7" max="256" width="9.140625" style="123"/>
    <col min="257" max="257" width="6.42578125" style="123" bestFit="1" customWidth="1"/>
    <col min="258" max="258" width="49.5703125" style="123" bestFit="1" customWidth="1"/>
    <col min="259" max="259" width="9.28515625" style="123" bestFit="1" customWidth="1"/>
    <col min="260" max="260" width="5.7109375" style="123" bestFit="1" customWidth="1"/>
    <col min="261" max="261" width="11.140625" style="123" bestFit="1" customWidth="1"/>
    <col min="262" max="262" width="10.42578125" style="123" bestFit="1" customWidth="1"/>
    <col min="263" max="512" width="9.140625" style="123"/>
    <col min="513" max="513" width="6.42578125" style="123" bestFit="1" customWidth="1"/>
    <col min="514" max="514" width="49.5703125" style="123" bestFit="1" customWidth="1"/>
    <col min="515" max="515" width="9.28515625" style="123" bestFit="1" customWidth="1"/>
    <col min="516" max="516" width="5.7109375" style="123" bestFit="1" customWidth="1"/>
    <col min="517" max="517" width="11.140625" style="123" bestFit="1" customWidth="1"/>
    <col min="518" max="518" width="10.42578125" style="123" bestFit="1" customWidth="1"/>
    <col min="519" max="768" width="9.140625" style="123"/>
    <col min="769" max="769" width="6.42578125" style="123" bestFit="1" customWidth="1"/>
    <col min="770" max="770" width="49.5703125" style="123" bestFit="1" customWidth="1"/>
    <col min="771" max="771" width="9.28515625" style="123" bestFit="1" customWidth="1"/>
    <col min="772" max="772" width="5.7109375" style="123" bestFit="1" customWidth="1"/>
    <col min="773" max="773" width="11.140625" style="123" bestFit="1" customWidth="1"/>
    <col min="774" max="774" width="10.42578125" style="123" bestFit="1" customWidth="1"/>
    <col min="775" max="1024" width="9.140625" style="123"/>
    <col min="1025" max="1025" width="6.42578125" style="123" bestFit="1" customWidth="1"/>
    <col min="1026" max="1026" width="49.5703125" style="123" bestFit="1" customWidth="1"/>
    <col min="1027" max="1027" width="9.28515625" style="123" bestFit="1" customWidth="1"/>
    <col min="1028" max="1028" width="5.7109375" style="123" bestFit="1" customWidth="1"/>
    <col min="1029" max="1029" width="11.140625" style="123" bestFit="1" customWidth="1"/>
    <col min="1030" max="1030" width="10.42578125" style="123" bestFit="1" customWidth="1"/>
    <col min="1031" max="1280" width="9.140625" style="123"/>
    <col min="1281" max="1281" width="6.42578125" style="123" bestFit="1" customWidth="1"/>
    <col min="1282" max="1282" width="49.5703125" style="123" bestFit="1" customWidth="1"/>
    <col min="1283" max="1283" width="9.28515625" style="123" bestFit="1" customWidth="1"/>
    <col min="1284" max="1284" width="5.7109375" style="123" bestFit="1" customWidth="1"/>
    <col min="1285" max="1285" width="11.140625" style="123" bestFit="1" customWidth="1"/>
    <col min="1286" max="1286" width="10.42578125" style="123" bestFit="1" customWidth="1"/>
    <col min="1287" max="1536" width="9.140625" style="123"/>
    <col min="1537" max="1537" width="6.42578125" style="123" bestFit="1" customWidth="1"/>
    <col min="1538" max="1538" width="49.5703125" style="123" bestFit="1" customWidth="1"/>
    <col min="1539" max="1539" width="9.28515625" style="123" bestFit="1" customWidth="1"/>
    <col min="1540" max="1540" width="5.7109375" style="123" bestFit="1" customWidth="1"/>
    <col min="1541" max="1541" width="11.140625" style="123" bestFit="1" customWidth="1"/>
    <col min="1542" max="1542" width="10.42578125" style="123" bestFit="1" customWidth="1"/>
    <col min="1543" max="1792" width="9.140625" style="123"/>
    <col min="1793" max="1793" width="6.42578125" style="123" bestFit="1" customWidth="1"/>
    <col min="1794" max="1794" width="49.5703125" style="123" bestFit="1" customWidth="1"/>
    <col min="1795" max="1795" width="9.28515625" style="123" bestFit="1" customWidth="1"/>
    <col min="1796" max="1796" width="5.7109375" style="123" bestFit="1" customWidth="1"/>
    <col min="1797" max="1797" width="11.140625" style="123" bestFit="1" customWidth="1"/>
    <col min="1798" max="1798" width="10.42578125" style="123" bestFit="1" customWidth="1"/>
    <col min="1799" max="2048" width="9.140625" style="123"/>
    <col min="2049" max="2049" width="6.42578125" style="123" bestFit="1" customWidth="1"/>
    <col min="2050" max="2050" width="49.5703125" style="123" bestFit="1" customWidth="1"/>
    <col min="2051" max="2051" width="9.28515625" style="123" bestFit="1" customWidth="1"/>
    <col min="2052" max="2052" width="5.7109375" style="123" bestFit="1" customWidth="1"/>
    <col min="2053" max="2053" width="11.140625" style="123" bestFit="1" customWidth="1"/>
    <col min="2054" max="2054" width="10.42578125" style="123" bestFit="1" customWidth="1"/>
    <col min="2055" max="2304" width="9.140625" style="123"/>
    <col min="2305" max="2305" width="6.42578125" style="123" bestFit="1" customWidth="1"/>
    <col min="2306" max="2306" width="49.5703125" style="123" bestFit="1" customWidth="1"/>
    <col min="2307" max="2307" width="9.28515625" style="123" bestFit="1" customWidth="1"/>
    <col min="2308" max="2308" width="5.7109375" style="123" bestFit="1" customWidth="1"/>
    <col min="2309" max="2309" width="11.140625" style="123" bestFit="1" customWidth="1"/>
    <col min="2310" max="2310" width="10.42578125" style="123" bestFit="1" customWidth="1"/>
    <col min="2311" max="2560" width="9.140625" style="123"/>
    <col min="2561" max="2561" width="6.42578125" style="123" bestFit="1" customWidth="1"/>
    <col min="2562" max="2562" width="49.5703125" style="123" bestFit="1" customWidth="1"/>
    <col min="2563" max="2563" width="9.28515625" style="123" bestFit="1" customWidth="1"/>
    <col min="2564" max="2564" width="5.7109375" style="123" bestFit="1" customWidth="1"/>
    <col min="2565" max="2565" width="11.140625" style="123" bestFit="1" customWidth="1"/>
    <col min="2566" max="2566" width="10.42578125" style="123" bestFit="1" customWidth="1"/>
    <col min="2567" max="2816" width="9.140625" style="123"/>
    <col min="2817" max="2817" width="6.42578125" style="123" bestFit="1" customWidth="1"/>
    <col min="2818" max="2818" width="49.5703125" style="123" bestFit="1" customWidth="1"/>
    <col min="2819" max="2819" width="9.28515625" style="123" bestFit="1" customWidth="1"/>
    <col min="2820" max="2820" width="5.7109375" style="123" bestFit="1" customWidth="1"/>
    <col min="2821" max="2821" width="11.140625" style="123" bestFit="1" customWidth="1"/>
    <col min="2822" max="2822" width="10.42578125" style="123" bestFit="1" customWidth="1"/>
    <col min="2823" max="3072" width="9.140625" style="123"/>
    <col min="3073" max="3073" width="6.42578125" style="123" bestFit="1" customWidth="1"/>
    <col min="3074" max="3074" width="49.5703125" style="123" bestFit="1" customWidth="1"/>
    <col min="3075" max="3075" width="9.28515625" style="123" bestFit="1" customWidth="1"/>
    <col min="3076" max="3076" width="5.7109375" style="123" bestFit="1" customWidth="1"/>
    <col min="3077" max="3077" width="11.140625" style="123" bestFit="1" customWidth="1"/>
    <col min="3078" max="3078" width="10.42578125" style="123" bestFit="1" customWidth="1"/>
    <col min="3079" max="3328" width="9.140625" style="123"/>
    <col min="3329" max="3329" width="6.42578125" style="123" bestFit="1" customWidth="1"/>
    <col min="3330" max="3330" width="49.5703125" style="123" bestFit="1" customWidth="1"/>
    <col min="3331" max="3331" width="9.28515625" style="123" bestFit="1" customWidth="1"/>
    <col min="3332" max="3332" width="5.7109375" style="123" bestFit="1" customWidth="1"/>
    <col min="3333" max="3333" width="11.140625" style="123" bestFit="1" customWidth="1"/>
    <col min="3334" max="3334" width="10.42578125" style="123" bestFit="1" customWidth="1"/>
    <col min="3335" max="3584" width="9.140625" style="123"/>
    <col min="3585" max="3585" width="6.42578125" style="123" bestFit="1" customWidth="1"/>
    <col min="3586" max="3586" width="49.5703125" style="123" bestFit="1" customWidth="1"/>
    <col min="3587" max="3587" width="9.28515625" style="123" bestFit="1" customWidth="1"/>
    <col min="3588" max="3588" width="5.7109375" style="123" bestFit="1" customWidth="1"/>
    <col min="3589" max="3589" width="11.140625" style="123" bestFit="1" customWidth="1"/>
    <col min="3590" max="3590" width="10.42578125" style="123" bestFit="1" customWidth="1"/>
    <col min="3591" max="3840" width="9.140625" style="123"/>
    <col min="3841" max="3841" width="6.42578125" style="123" bestFit="1" customWidth="1"/>
    <col min="3842" max="3842" width="49.5703125" style="123" bestFit="1" customWidth="1"/>
    <col min="3843" max="3843" width="9.28515625" style="123" bestFit="1" customWidth="1"/>
    <col min="3844" max="3844" width="5.7109375" style="123" bestFit="1" customWidth="1"/>
    <col min="3845" max="3845" width="11.140625" style="123" bestFit="1" customWidth="1"/>
    <col min="3846" max="3846" width="10.42578125" style="123" bestFit="1" customWidth="1"/>
    <col min="3847" max="4096" width="9.140625" style="123"/>
    <col min="4097" max="4097" width="6.42578125" style="123" bestFit="1" customWidth="1"/>
    <col min="4098" max="4098" width="49.5703125" style="123" bestFit="1" customWidth="1"/>
    <col min="4099" max="4099" width="9.28515625" style="123" bestFit="1" customWidth="1"/>
    <col min="4100" max="4100" width="5.7109375" style="123" bestFit="1" customWidth="1"/>
    <col min="4101" max="4101" width="11.140625" style="123" bestFit="1" customWidth="1"/>
    <col min="4102" max="4102" width="10.42578125" style="123" bestFit="1" customWidth="1"/>
    <col min="4103" max="4352" width="9.140625" style="123"/>
    <col min="4353" max="4353" width="6.42578125" style="123" bestFit="1" customWidth="1"/>
    <col min="4354" max="4354" width="49.5703125" style="123" bestFit="1" customWidth="1"/>
    <col min="4355" max="4355" width="9.28515625" style="123" bestFit="1" customWidth="1"/>
    <col min="4356" max="4356" width="5.7109375" style="123" bestFit="1" customWidth="1"/>
    <col min="4357" max="4357" width="11.140625" style="123" bestFit="1" customWidth="1"/>
    <col min="4358" max="4358" width="10.42578125" style="123" bestFit="1" customWidth="1"/>
    <col min="4359" max="4608" width="9.140625" style="123"/>
    <col min="4609" max="4609" width="6.42578125" style="123" bestFit="1" customWidth="1"/>
    <col min="4610" max="4610" width="49.5703125" style="123" bestFit="1" customWidth="1"/>
    <col min="4611" max="4611" width="9.28515625" style="123" bestFit="1" customWidth="1"/>
    <col min="4612" max="4612" width="5.7109375" style="123" bestFit="1" customWidth="1"/>
    <col min="4613" max="4613" width="11.140625" style="123" bestFit="1" customWidth="1"/>
    <col min="4614" max="4614" width="10.42578125" style="123" bestFit="1" customWidth="1"/>
    <col min="4615" max="4864" width="9.140625" style="123"/>
    <col min="4865" max="4865" width="6.42578125" style="123" bestFit="1" customWidth="1"/>
    <col min="4866" max="4866" width="49.5703125" style="123" bestFit="1" customWidth="1"/>
    <col min="4867" max="4867" width="9.28515625" style="123" bestFit="1" customWidth="1"/>
    <col min="4868" max="4868" width="5.7109375" style="123" bestFit="1" customWidth="1"/>
    <col min="4869" max="4869" width="11.140625" style="123" bestFit="1" customWidth="1"/>
    <col min="4870" max="4870" width="10.42578125" style="123" bestFit="1" customWidth="1"/>
    <col min="4871" max="5120" width="9.140625" style="123"/>
    <col min="5121" max="5121" width="6.42578125" style="123" bestFit="1" customWidth="1"/>
    <col min="5122" max="5122" width="49.5703125" style="123" bestFit="1" customWidth="1"/>
    <col min="5123" max="5123" width="9.28515625" style="123" bestFit="1" customWidth="1"/>
    <col min="5124" max="5124" width="5.7109375" style="123" bestFit="1" customWidth="1"/>
    <col min="5125" max="5125" width="11.140625" style="123" bestFit="1" customWidth="1"/>
    <col min="5126" max="5126" width="10.42578125" style="123" bestFit="1" customWidth="1"/>
    <col min="5127" max="5376" width="9.140625" style="123"/>
    <col min="5377" max="5377" width="6.42578125" style="123" bestFit="1" customWidth="1"/>
    <col min="5378" max="5378" width="49.5703125" style="123" bestFit="1" customWidth="1"/>
    <col min="5379" max="5379" width="9.28515625" style="123" bestFit="1" customWidth="1"/>
    <col min="5380" max="5380" width="5.7109375" style="123" bestFit="1" customWidth="1"/>
    <col min="5381" max="5381" width="11.140625" style="123" bestFit="1" customWidth="1"/>
    <col min="5382" max="5382" width="10.42578125" style="123" bestFit="1" customWidth="1"/>
    <col min="5383" max="5632" width="9.140625" style="123"/>
    <col min="5633" max="5633" width="6.42578125" style="123" bestFit="1" customWidth="1"/>
    <col min="5634" max="5634" width="49.5703125" style="123" bestFit="1" customWidth="1"/>
    <col min="5635" max="5635" width="9.28515625" style="123" bestFit="1" customWidth="1"/>
    <col min="5636" max="5636" width="5.7109375" style="123" bestFit="1" customWidth="1"/>
    <col min="5637" max="5637" width="11.140625" style="123" bestFit="1" customWidth="1"/>
    <col min="5638" max="5638" width="10.42578125" style="123" bestFit="1" customWidth="1"/>
    <col min="5639" max="5888" width="9.140625" style="123"/>
    <col min="5889" max="5889" width="6.42578125" style="123" bestFit="1" customWidth="1"/>
    <col min="5890" max="5890" width="49.5703125" style="123" bestFit="1" customWidth="1"/>
    <col min="5891" max="5891" width="9.28515625" style="123" bestFit="1" customWidth="1"/>
    <col min="5892" max="5892" width="5.7109375" style="123" bestFit="1" customWidth="1"/>
    <col min="5893" max="5893" width="11.140625" style="123" bestFit="1" customWidth="1"/>
    <col min="5894" max="5894" width="10.42578125" style="123" bestFit="1" customWidth="1"/>
    <col min="5895" max="6144" width="9.140625" style="123"/>
    <col min="6145" max="6145" width="6.42578125" style="123" bestFit="1" customWidth="1"/>
    <col min="6146" max="6146" width="49.5703125" style="123" bestFit="1" customWidth="1"/>
    <col min="6147" max="6147" width="9.28515625" style="123" bestFit="1" customWidth="1"/>
    <col min="6148" max="6148" width="5.7109375" style="123" bestFit="1" customWidth="1"/>
    <col min="6149" max="6149" width="11.140625" style="123" bestFit="1" customWidth="1"/>
    <col min="6150" max="6150" width="10.42578125" style="123" bestFit="1" customWidth="1"/>
    <col min="6151" max="6400" width="9.140625" style="123"/>
    <col min="6401" max="6401" width="6.42578125" style="123" bestFit="1" customWidth="1"/>
    <col min="6402" max="6402" width="49.5703125" style="123" bestFit="1" customWidth="1"/>
    <col min="6403" max="6403" width="9.28515625" style="123" bestFit="1" customWidth="1"/>
    <col min="6404" max="6404" width="5.7109375" style="123" bestFit="1" customWidth="1"/>
    <col min="6405" max="6405" width="11.140625" style="123" bestFit="1" customWidth="1"/>
    <col min="6406" max="6406" width="10.42578125" style="123" bestFit="1" customWidth="1"/>
    <col min="6407" max="6656" width="9.140625" style="123"/>
    <col min="6657" max="6657" width="6.42578125" style="123" bestFit="1" customWidth="1"/>
    <col min="6658" max="6658" width="49.5703125" style="123" bestFit="1" customWidth="1"/>
    <col min="6659" max="6659" width="9.28515625" style="123" bestFit="1" customWidth="1"/>
    <col min="6660" max="6660" width="5.7109375" style="123" bestFit="1" customWidth="1"/>
    <col min="6661" max="6661" width="11.140625" style="123" bestFit="1" customWidth="1"/>
    <col min="6662" max="6662" width="10.42578125" style="123" bestFit="1" customWidth="1"/>
    <col min="6663" max="6912" width="9.140625" style="123"/>
    <col min="6913" max="6913" width="6.42578125" style="123" bestFit="1" customWidth="1"/>
    <col min="6914" max="6914" width="49.5703125" style="123" bestFit="1" customWidth="1"/>
    <col min="6915" max="6915" width="9.28515625" style="123" bestFit="1" customWidth="1"/>
    <col min="6916" max="6916" width="5.7109375" style="123" bestFit="1" customWidth="1"/>
    <col min="6917" max="6917" width="11.140625" style="123" bestFit="1" customWidth="1"/>
    <col min="6918" max="6918" width="10.42578125" style="123" bestFit="1" customWidth="1"/>
    <col min="6919" max="7168" width="9.140625" style="123"/>
    <col min="7169" max="7169" width="6.42578125" style="123" bestFit="1" customWidth="1"/>
    <col min="7170" max="7170" width="49.5703125" style="123" bestFit="1" customWidth="1"/>
    <col min="7171" max="7171" width="9.28515625" style="123" bestFit="1" customWidth="1"/>
    <col min="7172" max="7172" width="5.7109375" style="123" bestFit="1" customWidth="1"/>
    <col min="7173" max="7173" width="11.140625" style="123" bestFit="1" customWidth="1"/>
    <col min="7174" max="7174" width="10.42578125" style="123" bestFit="1" customWidth="1"/>
    <col min="7175" max="7424" width="9.140625" style="123"/>
    <col min="7425" max="7425" width="6.42578125" style="123" bestFit="1" customWidth="1"/>
    <col min="7426" max="7426" width="49.5703125" style="123" bestFit="1" customWidth="1"/>
    <col min="7427" max="7427" width="9.28515625" style="123" bestFit="1" customWidth="1"/>
    <col min="7428" max="7428" width="5.7109375" style="123" bestFit="1" customWidth="1"/>
    <col min="7429" max="7429" width="11.140625" style="123" bestFit="1" customWidth="1"/>
    <col min="7430" max="7430" width="10.42578125" style="123" bestFit="1" customWidth="1"/>
    <col min="7431" max="7680" width="9.140625" style="123"/>
    <col min="7681" max="7681" width="6.42578125" style="123" bestFit="1" customWidth="1"/>
    <col min="7682" max="7682" width="49.5703125" style="123" bestFit="1" customWidth="1"/>
    <col min="7683" max="7683" width="9.28515625" style="123" bestFit="1" customWidth="1"/>
    <col min="7684" max="7684" width="5.7109375" style="123" bestFit="1" customWidth="1"/>
    <col min="7685" max="7685" width="11.140625" style="123" bestFit="1" customWidth="1"/>
    <col min="7686" max="7686" width="10.42578125" style="123" bestFit="1" customWidth="1"/>
    <col min="7687" max="7936" width="9.140625" style="123"/>
    <col min="7937" max="7937" width="6.42578125" style="123" bestFit="1" customWidth="1"/>
    <col min="7938" max="7938" width="49.5703125" style="123" bestFit="1" customWidth="1"/>
    <col min="7939" max="7939" width="9.28515625" style="123" bestFit="1" customWidth="1"/>
    <col min="7940" max="7940" width="5.7109375" style="123" bestFit="1" customWidth="1"/>
    <col min="7941" max="7941" width="11.140625" style="123" bestFit="1" customWidth="1"/>
    <col min="7942" max="7942" width="10.42578125" style="123" bestFit="1" customWidth="1"/>
    <col min="7943" max="8192" width="9.140625" style="123"/>
    <col min="8193" max="8193" width="6.42578125" style="123" bestFit="1" customWidth="1"/>
    <col min="8194" max="8194" width="49.5703125" style="123" bestFit="1" customWidth="1"/>
    <col min="8195" max="8195" width="9.28515625" style="123" bestFit="1" customWidth="1"/>
    <col min="8196" max="8196" width="5.7109375" style="123" bestFit="1" customWidth="1"/>
    <col min="8197" max="8197" width="11.140625" style="123" bestFit="1" customWidth="1"/>
    <col min="8198" max="8198" width="10.42578125" style="123" bestFit="1" customWidth="1"/>
    <col min="8199" max="8448" width="9.140625" style="123"/>
    <col min="8449" max="8449" width="6.42578125" style="123" bestFit="1" customWidth="1"/>
    <col min="8450" max="8450" width="49.5703125" style="123" bestFit="1" customWidth="1"/>
    <col min="8451" max="8451" width="9.28515625" style="123" bestFit="1" customWidth="1"/>
    <col min="8452" max="8452" width="5.7109375" style="123" bestFit="1" customWidth="1"/>
    <col min="8453" max="8453" width="11.140625" style="123" bestFit="1" customWidth="1"/>
    <col min="8454" max="8454" width="10.42578125" style="123" bestFit="1" customWidth="1"/>
    <col min="8455" max="8704" width="9.140625" style="123"/>
    <col min="8705" max="8705" width="6.42578125" style="123" bestFit="1" customWidth="1"/>
    <col min="8706" max="8706" width="49.5703125" style="123" bestFit="1" customWidth="1"/>
    <col min="8707" max="8707" width="9.28515625" style="123" bestFit="1" customWidth="1"/>
    <col min="8708" max="8708" width="5.7109375" style="123" bestFit="1" customWidth="1"/>
    <col min="8709" max="8709" width="11.140625" style="123" bestFit="1" customWidth="1"/>
    <col min="8710" max="8710" width="10.42578125" style="123" bestFit="1" customWidth="1"/>
    <col min="8711" max="8960" width="9.140625" style="123"/>
    <col min="8961" max="8961" width="6.42578125" style="123" bestFit="1" customWidth="1"/>
    <col min="8962" max="8962" width="49.5703125" style="123" bestFit="1" customWidth="1"/>
    <col min="8963" max="8963" width="9.28515625" style="123" bestFit="1" customWidth="1"/>
    <col min="8964" max="8964" width="5.7109375" style="123" bestFit="1" customWidth="1"/>
    <col min="8965" max="8965" width="11.140625" style="123" bestFit="1" customWidth="1"/>
    <col min="8966" max="8966" width="10.42578125" style="123" bestFit="1" customWidth="1"/>
    <col min="8967" max="9216" width="9.140625" style="123"/>
    <col min="9217" max="9217" width="6.42578125" style="123" bestFit="1" customWidth="1"/>
    <col min="9218" max="9218" width="49.5703125" style="123" bestFit="1" customWidth="1"/>
    <col min="9219" max="9219" width="9.28515625" style="123" bestFit="1" customWidth="1"/>
    <col min="9220" max="9220" width="5.7109375" style="123" bestFit="1" customWidth="1"/>
    <col min="9221" max="9221" width="11.140625" style="123" bestFit="1" customWidth="1"/>
    <col min="9222" max="9222" width="10.42578125" style="123" bestFit="1" customWidth="1"/>
    <col min="9223" max="9472" width="9.140625" style="123"/>
    <col min="9473" max="9473" width="6.42578125" style="123" bestFit="1" customWidth="1"/>
    <col min="9474" max="9474" width="49.5703125" style="123" bestFit="1" customWidth="1"/>
    <col min="9475" max="9475" width="9.28515625" style="123" bestFit="1" customWidth="1"/>
    <col min="9476" max="9476" width="5.7109375" style="123" bestFit="1" customWidth="1"/>
    <col min="9477" max="9477" width="11.140625" style="123" bestFit="1" customWidth="1"/>
    <col min="9478" max="9478" width="10.42578125" style="123" bestFit="1" customWidth="1"/>
    <col min="9479" max="9728" width="9.140625" style="123"/>
    <col min="9729" max="9729" width="6.42578125" style="123" bestFit="1" customWidth="1"/>
    <col min="9730" max="9730" width="49.5703125" style="123" bestFit="1" customWidth="1"/>
    <col min="9731" max="9731" width="9.28515625" style="123" bestFit="1" customWidth="1"/>
    <col min="9732" max="9732" width="5.7109375" style="123" bestFit="1" customWidth="1"/>
    <col min="9733" max="9733" width="11.140625" style="123" bestFit="1" customWidth="1"/>
    <col min="9734" max="9734" width="10.42578125" style="123" bestFit="1" customWidth="1"/>
    <col min="9735" max="9984" width="9.140625" style="123"/>
    <col min="9985" max="9985" width="6.42578125" style="123" bestFit="1" customWidth="1"/>
    <col min="9986" max="9986" width="49.5703125" style="123" bestFit="1" customWidth="1"/>
    <col min="9987" max="9987" width="9.28515625" style="123" bestFit="1" customWidth="1"/>
    <col min="9988" max="9988" width="5.7109375" style="123" bestFit="1" customWidth="1"/>
    <col min="9989" max="9989" width="11.140625" style="123" bestFit="1" customWidth="1"/>
    <col min="9990" max="9990" width="10.42578125" style="123" bestFit="1" customWidth="1"/>
    <col min="9991" max="10240" width="9.140625" style="123"/>
    <col min="10241" max="10241" width="6.42578125" style="123" bestFit="1" customWidth="1"/>
    <col min="10242" max="10242" width="49.5703125" style="123" bestFit="1" customWidth="1"/>
    <col min="10243" max="10243" width="9.28515625" style="123" bestFit="1" customWidth="1"/>
    <col min="10244" max="10244" width="5.7109375" style="123" bestFit="1" customWidth="1"/>
    <col min="10245" max="10245" width="11.140625" style="123" bestFit="1" customWidth="1"/>
    <col min="10246" max="10246" width="10.42578125" style="123" bestFit="1" customWidth="1"/>
    <col min="10247" max="10496" width="9.140625" style="123"/>
    <col min="10497" max="10497" width="6.42578125" style="123" bestFit="1" customWidth="1"/>
    <col min="10498" max="10498" width="49.5703125" style="123" bestFit="1" customWidth="1"/>
    <col min="10499" max="10499" width="9.28515625" style="123" bestFit="1" customWidth="1"/>
    <col min="10500" max="10500" width="5.7109375" style="123" bestFit="1" customWidth="1"/>
    <col min="10501" max="10501" width="11.140625" style="123" bestFit="1" customWidth="1"/>
    <col min="10502" max="10502" width="10.42578125" style="123" bestFit="1" customWidth="1"/>
    <col min="10503" max="10752" width="9.140625" style="123"/>
    <col min="10753" max="10753" width="6.42578125" style="123" bestFit="1" customWidth="1"/>
    <col min="10754" max="10754" width="49.5703125" style="123" bestFit="1" customWidth="1"/>
    <col min="10755" max="10755" width="9.28515625" style="123" bestFit="1" customWidth="1"/>
    <col min="10756" max="10756" width="5.7109375" style="123" bestFit="1" customWidth="1"/>
    <col min="10757" max="10757" width="11.140625" style="123" bestFit="1" customWidth="1"/>
    <col min="10758" max="10758" width="10.42578125" style="123" bestFit="1" customWidth="1"/>
    <col min="10759" max="11008" width="9.140625" style="123"/>
    <col min="11009" max="11009" width="6.42578125" style="123" bestFit="1" customWidth="1"/>
    <col min="11010" max="11010" width="49.5703125" style="123" bestFit="1" customWidth="1"/>
    <col min="11011" max="11011" width="9.28515625" style="123" bestFit="1" customWidth="1"/>
    <col min="11012" max="11012" width="5.7109375" style="123" bestFit="1" customWidth="1"/>
    <col min="11013" max="11013" width="11.140625" style="123" bestFit="1" customWidth="1"/>
    <col min="11014" max="11014" width="10.42578125" style="123" bestFit="1" customWidth="1"/>
    <col min="11015" max="11264" width="9.140625" style="123"/>
    <col min="11265" max="11265" width="6.42578125" style="123" bestFit="1" customWidth="1"/>
    <col min="11266" max="11266" width="49.5703125" style="123" bestFit="1" customWidth="1"/>
    <col min="11267" max="11267" width="9.28515625" style="123" bestFit="1" customWidth="1"/>
    <col min="11268" max="11268" width="5.7109375" style="123" bestFit="1" customWidth="1"/>
    <col min="11269" max="11269" width="11.140625" style="123" bestFit="1" customWidth="1"/>
    <col min="11270" max="11270" width="10.42578125" style="123" bestFit="1" customWidth="1"/>
    <col min="11271" max="11520" width="9.140625" style="123"/>
    <col min="11521" max="11521" width="6.42578125" style="123" bestFit="1" customWidth="1"/>
    <col min="11522" max="11522" width="49.5703125" style="123" bestFit="1" customWidth="1"/>
    <col min="11523" max="11523" width="9.28515625" style="123" bestFit="1" customWidth="1"/>
    <col min="11524" max="11524" width="5.7109375" style="123" bestFit="1" customWidth="1"/>
    <col min="11525" max="11525" width="11.140625" style="123" bestFit="1" customWidth="1"/>
    <col min="11526" max="11526" width="10.42578125" style="123" bestFit="1" customWidth="1"/>
    <col min="11527" max="11776" width="9.140625" style="123"/>
    <col min="11777" max="11777" width="6.42578125" style="123" bestFit="1" customWidth="1"/>
    <col min="11778" max="11778" width="49.5703125" style="123" bestFit="1" customWidth="1"/>
    <col min="11779" max="11779" width="9.28515625" style="123" bestFit="1" customWidth="1"/>
    <col min="11780" max="11780" width="5.7109375" style="123" bestFit="1" customWidth="1"/>
    <col min="11781" max="11781" width="11.140625" style="123" bestFit="1" customWidth="1"/>
    <col min="11782" max="11782" width="10.42578125" style="123" bestFit="1" customWidth="1"/>
    <col min="11783" max="12032" width="9.140625" style="123"/>
    <col min="12033" max="12033" width="6.42578125" style="123" bestFit="1" customWidth="1"/>
    <col min="12034" max="12034" width="49.5703125" style="123" bestFit="1" customWidth="1"/>
    <col min="12035" max="12035" width="9.28515625" style="123" bestFit="1" customWidth="1"/>
    <col min="12036" max="12036" width="5.7109375" style="123" bestFit="1" customWidth="1"/>
    <col min="12037" max="12037" width="11.140625" style="123" bestFit="1" customWidth="1"/>
    <col min="12038" max="12038" width="10.42578125" style="123" bestFit="1" customWidth="1"/>
    <col min="12039" max="12288" width="9.140625" style="123"/>
    <col min="12289" max="12289" width="6.42578125" style="123" bestFit="1" customWidth="1"/>
    <col min="12290" max="12290" width="49.5703125" style="123" bestFit="1" customWidth="1"/>
    <col min="12291" max="12291" width="9.28515625" style="123" bestFit="1" customWidth="1"/>
    <col min="12292" max="12292" width="5.7109375" style="123" bestFit="1" customWidth="1"/>
    <col min="12293" max="12293" width="11.140625" style="123" bestFit="1" customWidth="1"/>
    <col min="12294" max="12294" width="10.42578125" style="123" bestFit="1" customWidth="1"/>
    <col min="12295" max="12544" width="9.140625" style="123"/>
    <col min="12545" max="12545" width="6.42578125" style="123" bestFit="1" customWidth="1"/>
    <col min="12546" max="12546" width="49.5703125" style="123" bestFit="1" customWidth="1"/>
    <col min="12547" max="12547" width="9.28515625" style="123" bestFit="1" customWidth="1"/>
    <col min="12548" max="12548" width="5.7109375" style="123" bestFit="1" customWidth="1"/>
    <col min="12549" max="12549" width="11.140625" style="123" bestFit="1" customWidth="1"/>
    <col min="12550" max="12550" width="10.42578125" style="123" bestFit="1" customWidth="1"/>
    <col min="12551" max="12800" width="9.140625" style="123"/>
    <col min="12801" max="12801" width="6.42578125" style="123" bestFit="1" customWidth="1"/>
    <col min="12802" max="12802" width="49.5703125" style="123" bestFit="1" customWidth="1"/>
    <col min="12803" max="12803" width="9.28515625" style="123" bestFit="1" customWidth="1"/>
    <col min="12804" max="12804" width="5.7109375" style="123" bestFit="1" customWidth="1"/>
    <col min="12805" max="12805" width="11.140625" style="123" bestFit="1" customWidth="1"/>
    <col min="12806" max="12806" width="10.42578125" style="123" bestFit="1" customWidth="1"/>
    <col min="12807" max="13056" width="9.140625" style="123"/>
    <col min="13057" max="13057" width="6.42578125" style="123" bestFit="1" customWidth="1"/>
    <col min="13058" max="13058" width="49.5703125" style="123" bestFit="1" customWidth="1"/>
    <col min="13059" max="13059" width="9.28515625" style="123" bestFit="1" customWidth="1"/>
    <col min="13060" max="13060" width="5.7109375" style="123" bestFit="1" customWidth="1"/>
    <col min="13061" max="13061" width="11.140625" style="123" bestFit="1" customWidth="1"/>
    <col min="13062" max="13062" width="10.42578125" style="123" bestFit="1" customWidth="1"/>
    <col min="13063" max="13312" width="9.140625" style="123"/>
    <col min="13313" max="13313" width="6.42578125" style="123" bestFit="1" customWidth="1"/>
    <col min="13314" max="13314" width="49.5703125" style="123" bestFit="1" customWidth="1"/>
    <col min="13315" max="13315" width="9.28515625" style="123" bestFit="1" customWidth="1"/>
    <col min="13316" max="13316" width="5.7109375" style="123" bestFit="1" customWidth="1"/>
    <col min="13317" max="13317" width="11.140625" style="123" bestFit="1" customWidth="1"/>
    <col min="13318" max="13318" width="10.42578125" style="123" bestFit="1" customWidth="1"/>
    <col min="13319" max="13568" width="9.140625" style="123"/>
    <col min="13569" max="13569" width="6.42578125" style="123" bestFit="1" customWidth="1"/>
    <col min="13570" max="13570" width="49.5703125" style="123" bestFit="1" customWidth="1"/>
    <col min="13571" max="13571" width="9.28515625" style="123" bestFit="1" customWidth="1"/>
    <col min="13572" max="13572" width="5.7109375" style="123" bestFit="1" customWidth="1"/>
    <col min="13573" max="13573" width="11.140625" style="123" bestFit="1" customWidth="1"/>
    <col min="13574" max="13574" width="10.42578125" style="123" bestFit="1" customWidth="1"/>
    <col min="13575" max="13824" width="9.140625" style="123"/>
    <col min="13825" max="13825" width="6.42578125" style="123" bestFit="1" customWidth="1"/>
    <col min="13826" max="13826" width="49.5703125" style="123" bestFit="1" customWidth="1"/>
    <col min="13827" max="13827" width="9.28515625" style="123" bestFit="1" customWidth="1"/>
    <col min="13828" max="13828" width="5.7109375" style="123" bestFit="1" customWidth="1"/>
    <col min="13829" max="13829" width="11.140625" style="123" bestFit="1" customWidth="1"/>
    <col min="13830" max="13830" width="10.42578125" style="123" bestFit="1" customWidth="1"/>
    <col min="13831" max="14080" width="9.140625" style="123"/>
    <col min="14081" max="14081" width="6.42578125" style="123" bestFit="1" customWidth="1"/>
    <col min="14082" max="14082" width="49.5703125" style="123" bestFit="1" customWidth="1"/>
    <col min="14083" max="14083" width="9.28515625" style="123" bestFit="1" customWidth="1"/>
    <col min="14084" max="14084" width="5.7109375" style="123" bestFit="1" customWidth="1"/>
    <col min="14085" max="14085" width="11.140625" style="123" bestFit="1" customWidth="1"/>
    <col min="14086" max="14086" width="10.42578125" style="123" bestFit="1" customWidth="1"/>
    <col min="14087" max="14336" width="9.140625" style="123"/>
    <col min="14337" max="14337" width="6.42578125" style="123" bestFit="1" customWidth="1"/>
    <col min="14338" max="14338" width="49.5703125" style="123" bestFit="1" customWidth="1"/>
    <col min="14339" max="14339" width="9.28515625" style="123" bestFit="1" customWidth="1"/>
    <col min="14340" max="14340" width="5.7109375" style="123" bestFit="1" customWidth="1"/>
    <col min="14341" max="14341" width="11.140625" style="123" bestFit="1" customWidth="1"/>
    <col min="14342" max="14342" width="10.42578125" style="123" bestFit="1" customWidth="1"/>
    <col min="14343" max="14592" width="9.140625" style="123"/>
    <col min="14593" max="14593" width="6.42578125" style="123" bestFit="1" customWidth="1"/>
    <col min="14594" max="14594" width="49.5703125" style="123" bestFit="1" customWidth="1"/>
    <col min="14595" max="14595" width="9.28515625" style="123" bestFit="1" customWidth="1"/>
    <col min="14596" max="14596" width="5.7109375" style="123" bestFit="1" customWidth="1"/>
    <col min="14597" max="14597" width="11.140625" style="123" bestFit="1" customWidth="1"/>
    <col min="14598" max="14598" width="10.42578125" style="123" bestFit="1" customWidth="1"/>
    <col min="14599" max="14848" width="9.140625" style="123"/>
    <col min="14849" max="14849" width="6.42578125" style="123" bestFit="1" customWidth="1"/>
    <col min="14850" max="14850" width="49.5703125" style="123" bestFit="1" customWidth="1"/>
    <col min="14851" max="14851" width="9.28515625" style="123" bestFit="1" customWidth="1"/>
    <col min="14852" max="14852" width="5.7109375" style="123" bestFit="1" customWidth="1"/>
    <col min="14853" max="14853" width="11.140625" style="123" bestFit="1" customWidth="1"/>
    <col min="14854" max="14854" width="10.42578125" style="123" bestFit="1" customWidth="1"/>
    <col min="14855" max="15104" width="9.140625" style="123"/>
    <col min="15105" max="15105" width="6.42578125" style="123" bestFit="1" customWidth="1"/>
    <col min="15106" max="15106" width="49.5703125" style="123" bestFit="1" customWidth="1"/>
    <col min="15107" max="15107" width="9.28515625" style="123" bestFit="1" customWidth="1"/>
    <col min="15108" max="15108" width="5.7109375" style="123" bestFit="1" customWidth="1"/>
    <col min="15109" max="15109" width="11.140625" style="123" bestFit="1" customWidth="1"/>
    <col min="15110" max="15110" width="10.42578125" style="123" bestFit="1" customWidth="1"/>
    <col min="15111" max="15360" width="9.140625" style="123"/>
    <col min="15361" max="15361" width="6.42578125" style="123" bestFit="1" customWidth="1"/>
    <col min="15362" max="15362" width="49.5703125" style="123" bestFit="1" customWidth="1"/>
    <col min="15363" max="15363" width="9.28515625" style="123" bestFit="1" customWidth="1"/>
    <col min="15364" max="15364" width="5.7109375" style="123" bestFit="1" customWidth="1"/>
    <col min="15365" max="15365" width="11.140625" style="123" bestFit="1" customWidth="1"/>
    <col min="15366" max="15366" width="10.42578125" style="123" bestFit="1" customWidth="1"/>
    <col min="15367" max="15616" width="9.140625" style="123"/>
    <col min="15617" max="15617" width="6.42578125" style="123" bestFit="1" customWidth="1"/>
    <col min="15618" max="15618" width="49.5703125" style="123" bestFit="1" customWidth="1"/>
    <col min="15619" max="15619" width="9.28515625" style="123" bestFit="1" customWidth="1"/>
    <col min="15620" max="15620" width="5.7109375" style="123" bestFit="1" customWidth="1"/>
    <col min="15621" max="15621" width="11.140625" style="123" bestFit="1" customWidth="1"/>
    <col min="15622" max="15622" width="10.42578125" style="123" bestFit="1" customWidth="1"/>
    <col min="15623" max="15872" width="9.140625" style="123"/>
    <col min="15873" max="15873" width="6.42578125" style="123" bestFit="1" customWidth="1"/>
    <col min="15874" max="15874" width="49.5703125" style="123" bestFit="1" customWidth="1"/>
    <col min="15875" max="15875" width="9.28515625" style="123" bestFit="1" customWidth="1"/>
    <col min="15876" max="15876" width="5.7109375" style="123" bestFit="1" customWidth="1"/>
    <col min="15877" max="15877" width="11.140625" style="123" bestFit="1" customWidth="1"/>
    <col min="15878" max="15878" width="10.42578125" style="123" bestFit="1" customWidth="1"/>
    <col min="15879" max="16128" width="9.140625" style="123"/>
    <col min="16129" max="16129" width="6.42578125" style="123" bestFit="1" customWidth="1"/>
    <col min="16130" max="16130" width="49.5703125" style="123" bestFit="1" customWidth="1"/>
    <col min="16131" max="16131" width="9.28515625" style="123" bestFit="1" customWidth="1"/>
    <col min="16132" max="16132" width="5.7109375" style="123" bestFit="1" customWidth="1"/>
    <col min="16133" max="16133" width="11.140625" style="123" bestFit="1" customWidth="1"/>
    <col min="16134" max="16134" width="10.42578125" style="123" bestFit="1" customWidth="1"/>
    <col min="16135" max="16384" width="9.140625" style="123"/>
  </cols>
  <sheetData>
    <row r="1" spans="1:6" s="67" customFormat="1">
      <c r="A1" s="62"/>
      <c r="B1" s="63" t="s">
        <v>267</v>
      </c>
      <c r="C1" s="64"/>
      <c r="D1" s="65"/>
      <c r="E1" s="66"/>
      <c r="F1" s="295"/>
    </row>
    <row r="2" spans="1:6" s="67" customFormat="1">
      <c r="A2" s="62"/>
      <c r="B2" s="68"/>
      <c r="C2" s="64"/>
      <c r="D2" s="65"/>
      <c r="E2" s="66"/>
      <c r="F2" s="295"/>
    </row>
    <row r="3" spans="1:6" s="67" customFormat="1" ht="102" customHeight="1">
      <c r="A3" s="62"/>
      <c r="B3" s="69" t="s">
        <v>268</v>
      </c>
      <c r="C3" s="64"/>
      <c r="D3" s="65"/>
      <c r="E3" s="66"/>
      <c r="F3" s="295"/>
    </row>
    <row r="4" spans="1:6" s="67" customFormat="1">
      <c r="A4" s="62"/>
      <c r="B4" s="68"/>
      <c r="C4" s="64"/>
      <c r="D4" s="65"/>
      <c r="E4" s="66"/>
      <c r="F4" s="295"/>
    </row>
    <row r="5" spans="1:6" s="67" customFormat="1">
      <c r="A5" s="70" t="s">
        <v>269</v>
      </c>
      <c r="B5" s="71" t="s">
        <v>270</v>
      </c>
      <c r="C5" s="72" t="s">
        <v>271</v>
      </c>
      <c r="D5" s="73" t="s">
        <v>272</v>
      </c>
      <c r="E5" s="74" t="s">
        <v>139</v>
      </c>
      <c r="F5" s="296" t="s">
        <v>273</v>
      </c>
    </row>
    <row r="6" spans="1:6" s="67" customFormat="1">
      <c r="A6" s="62"/>
      <c r="B6" s="68"/>
      <c r="C6" s="64"/>
      <c r="D6" s="65"/>
      <c r="E6" s="66"/>
      <c r="F6" s="295"/>
    </row>
    <row r="7" spans="1:6" s="80" customFormat="1">
      <c r="A7" s="75" t="s">
        <v>140</v>
      </c>
      <c r="B7" s="76" t="s">
        <v>274</v>
      </c>
      <c r="C7" s="77"/>
      <c r="D7" s="78"/>
      <c r="E7" s="79"/>
      <c r="F7" s="297"/>
    </row>
    <row r="8" spans="1:6" s="67" customFormat="1" ht="15">
      <c r="A8" s="62"/>
      <c r="B8" s="68"/>
      <c r="C8" s="81"/>
      <c r="D8" s="82"/>
      <c r="E8" s="66"/>
      <c r="F8" s="295"/>
    </row>
    <row r="9" spans="1:6" s="67" customFormat="1" ht="15">
      <c r="A9" s="62"/>
      <c r="B9" s="68"/>
      <c r="C9" s="81"/>
      <c r="D9" s="82"/>
      <c r="E9" s="66"/>
      <c r="F9" s="295"/>
    </row>
    <row r="10" spans="1:6" s="67" customFormat="1" ht="51">
      <c r="A10" s="83" t="s">
        <v>275</v>
      </c>
      <c r="B10" s="84" t="s">
        <v>276</v>
      </c>
      <c r="C10" s="64"/>
      <c r="D10" s="85"/>
      <c r="E10" s="66"/>
      <c r="F10" s="295"/>
    </row>
    <row r="11" spans="1:6" s="67" customFormat="1" ht="15">
      <c r="A11" s="83"/>
      <c r="B11" s="84" t="s">
        <v>277</v>
      </c>
      <c r="C11" s="86" t="s">
        <v>278</v>
      </c>
      <c r="D11" s="87">
        <v>1</v>
      </c>
      <c r="E11" s="66"/>
      <c r="F11" s="295">
        <f>E11*D11</f>
        <v>0</v>
      </c>
    </row>
    <row r="12" spans="1:6" s="67" customFormat="1" ht="15">
      <c r="A12" s="83"/>
      <c r="C12" s="64"/>
      <c r="D12" s="85"/>
      <c r="E12" s="66"/>
      <c r="F12" s="295"/>
    </row>
    <row r="13" spans="1:6" s="67" customFormat="1" ht="67.5" customHeight="1">
      <c r="A13" s="83" t="s">
        <v>279</v>
      </c>
      <c r="B13" s="88" t="s">
        <v>280</v>
      </c>
      <c r="C13" s="64"/>
      <c r="D13" s="85"/>
      <c r="E13" s="66"/>
      <c r="F13" s="295"/>
    </row>
    <row r="14" spans="1:6" s="67" customFormat="1" ht="15">
      <c r="A14" s="83"/>
      <c r="B14" s="88" t="s">
        <v>281</v>
      </c>
      <c r="C14" s="86" t="s">
        <v>278</v>
      </c>
      <c r="D14" s="87">
        <v>1</v>
      </c>
      <c r="E14" s="66"/>
      <c r="F14" s="295">
        <f>E14*D14</f>
        <v>0</v>
      </c>
    </row>
    <row r="15" spans="1:6" s="67" customFormat="1" ht="15">
      <c r="A15" s="83"/>
      <c r="B15" s="84"/>
      <c r="C15" s="86"/>
      <c r="D15" s="87"/>
      <c r="E15" s="66"/>
      <c r="F15" s="295"/>
    </row>
    <row r="16" spans="1:6" s="67" customFormat="1" ht="89.25">
      <c r="A16" s="83" t="s">
        <v>279</v>
      </c>
      <c r="B16" s="88" t="s">
        <v>282</v>
      </c>
      <c r="C16" s="64"/>
      <c r="D16" s="85"/>
      <c r="E16" s="66"/>
      <c r="F16" s="295"/>
    </row>
    <row r="17" spans="1:6" s="67" customFormat="1" ht="15">
      <c r="A17" s="83"/>
      <c r="B17" s="67" t="s">
        <v>283</v>
      </c>
      <c r="C17" s="64" t="s">
        <v>284</v>
      </c>
      <c r="D17" s="89">
        <v>1</v>
      </c>
      <c r="E17" s="66"/>
      <c r="F17" s="295">
        <f>E17*D17</f>
        <v>0</v>
      </c>
    </row>
    <row r="18" spans="1:6" s="67" customFormat="1" ht="15">
      <c r="A18" s="83"/>
      <c r="B18" s="84" t="s">
        <v>285</v>
      </c>
      <c r="C18" s="64" t="s">
        <v>284</v>
      </c>
      <c r="D18" s="89">
        <v>1</v>
      </c>
      <c r="E18" s="66"/>
      <c r="F18" s="295">
        <f>E18*D18</f>
        <v>0</v>
      </c>
    </row>
    <row r="19" spans="1:6" s="67" customFormat="1" ht="15">
      <c r="A19" s="83"/>
      <c r="B19" s="84"/>
      <c r="C19" s="64"/>
      <c r="D19" s="89"/>
      <c r="E19" s="66"/>
      <c r="F19" s="295"/>
    </row>
    <row r="20" spans="1:6" s="67" customFormat="1" ht="38.25">
      <c r="A20" s="83" t="s">
        <v>286</v>
      </c>
      <c r="B20" s="90" t="s">
        <v>287</v>
      </c>
      <c r="C20" s="64"/>
      <c r="D20" s="85"/>
      <c r="E20" s="66"/>
      <c r="F20" s="295"/>
    </row>
    <row r="21" spans="1:6" s="67" customFormat="1" ht="15">
      <c r="A21" s="83"/>
      <c r="B21" s="90" t="s">
        <v>288</v>
      </c>
      <c r="C21" s="86" t="s">
        <v>278</v>
      </c>
      <c r="D21" s="85">
        <v>1</v>
      </c>
      <c r="E21" s="66"/>
      <c r="F21" s="295">
        <f>E21*D21</f>
        <v>0</v>
      </c>
    </row>
    <row r="22" spans="1:6" s="67" customFormat="1" ht="15">
      <c r="A22" s="83"/>
      <c r="B22" s="90"/>
      <c r="C22" s="86"/>
      <c r="D22" s="85"/>
      <c r="E22" s="66"/>
      <c r="F22" s="295"/>
    </row>
    <row r="23" spans="1:6" s="67" customFormat="1" ht="38.25">
      <c r="A23" s="83" t="s">
        <v>286</v>
      </c>
      <c r="B23" s="90" t="s">
        <v>289</v>
      </c>
      <c r="C23" s="86"/>
      <c r="D23" s="85"/>
      <c r="E23" s="66"/>
      <c r="F23" s="295"/>
    </row>
    <row r="24" spans="1:6" s="67" customFormat="1" ht="15">
      <c r="A24" s="83"/>
      <c r="B24" s="90"/>
      <c r="C24" s="86" t="s">
        <v>284</v>
      </c>
      <c r="D24" s="85">
        <v>1</v>
      </c>
      <c r="E24" s="66"/>
      <c r="F24" s="295">
        <f>E24*D24</f>
        <v>0</v>
      </c>
    </row>
    <row r="25" spans="1:6" s="67" customFormat="1" ht="15">
      <c r="A25" s="83"/>
      <c r="B25" s="84"/>
      <c r="C25" s="64"/>
      <c r="D25" s="89"/>
      <c r="E25" s="66"/>
      <c r="F25" s="295"/>
    </row>
    <row r="26" spans="1:6" s="67" customFormat="1" ht="45">
      <c r="A26" s="83" t="s">
        <v>290</v>
      </c>
      <c r="B26" s="90" t="s">
        <v>291</v>
      </c>
      <c r="C26" s="91"/>
      <c r="D26" s="92"/>
      <c r="E26" s="66"/>
      <c r="F26" s="295"/>
    </row>
    <row r="27" spans="1:6" s="67" customFormat="1" ht="15">
      <c r="A27" s="83"/>
      <c r="B27" s="90" t="s">
        <v>292</v>
      </c>
      <c r="C27" s="64" t="s">
        <v>284</v>
      </c>
      <c r="D27" s="93">
        <v>2</v>
      </c>
      <c r="E27" s="66"/>
      <c r="F27" s="295">
        <f>E27*D27</f>
        <v>0</v>
      </c>
    </row>
    <row r="28" spans="1:6" s="67" customFormat="1" ht="15">
      <c r="A28" s="83"/>
      <c r="B28" s="90" t="s">
        <v>293</v>
      </c>
      <c r="C28" s="64" t="s">
        <v>284</v>
      </c>
      <c r="D28" s="93">
        <v>2</v>
      </c>
      <c r="E28" s="66"/>
      <c r="F28" s="295">
        <f>E28*D28</f>
        <v>0</v>
      </c>
    </row>
    <row r="29" spans="1:6" s="67" customFormat="1" ht="15">
      <c r="A29" s="83"/>
      <c r="B29" s="90"/>
      <c r="C29" s="91"/>
      <c r="D29" s="92"/>
      <c r="E29" s="66"/>
      <c r="F29" s="295"/>
    </row>
    <row r="30" spans="1:6" s="67" customFormat="1" ht="38.25">
      <c r="A30" s="83" t="s">
        <v>294</v>
      </c>
      <c r="B30" s="90" t="s">
        <v>295</v>
      </c>
      <c r="C30" s="91"/>
      <c r="D30" s="92"/>
      <c r="E30" s="66"/>
      <c r="F30" s="295"/>
    </row>
    <row r="31" spans="1:6" s="67" customFormat="1" ht="15">
      <c r="A31" s="83"/>
      <c r="B31" s="90" t="s">
        <v>296</v>
      </c>
      <c r="C31" s="64" t="s">
        <v>284</v>
      </c>
      <c r="D31" s="93">
        <v>2</v>
      </c>
      <c r="E31" s="66"/>
      <c r="F31" s="295">
        <f>E31*D31</f>
        <v>0</v>
      </c>
    </row>
    <row r="32" spans="1:6" s="67" customFormat="1" ht="15">
      <c r="A32" s="83"/>
      <c r="B32" s="84"/>
      <c r="C32" s="64"/>
      <c r="D32" s="89"/>
      <c r="E32" s="66"/>
      <c r="F32" s="295"/>
    </row>
    <row r="33" spans="1:6" s="67" customFormat="1" ht="38.25">
      <c r="A33" s="83" t="s">
        <v>294</v>
      </c>
      <c r="B33" s="90" t="s">
        <v>297</v>
      </c>
      <c r="C33" s="94" t="s">
        <v>278</v>
      </c>
      <c r="D33" s="93">
        <v>4</v>
      </c>
      <c r="E33" s="66"/>
      <c r="F33" s="295">
        <f>E33*D33</f>
        <v>0</v>
      </c>
    </row>
    <row r="34" spans="1:6" s="67" customFormat="1" ht="15">
      <c r="A34" s="83"/>
      <c r="B34" s="90"/>
      <c r="C34" s="94"/>
      <c r="D34" s="93"/>
      <c r="E34" s="66"/>
      <c r="F34" s="295"/>
    </row>
    <row r="35" spans="1:6" s="67" customFormat="1" ht="25.5">
      <c r="A35" s="83" t="s">
        <v>298</v>
      </c>
      <c r="B35" s="90" t="s">
        <v>299</v>
      </c>
      <c r="C35" s="91"/>
      <c r="D35" s="92"/>
      <c r="E35" s="66"/>
      <c r="F35" s="295"/>
    </row>
    <row r="36" spans="1:6" s="67" customFormat="1" ht="15">
      <c r="A36" s="83"/>
      <c r="B36" s="90" t="s">
        <v>300</v>
      </c>
      <c r="C36" s="64" t="s">
        <v>284</v>
      </c>
      <c r="D36" s="92">
        <v>1</v>
      </c>
      <c r="E36" s="66"/>
      <c r="F36" s="295">
        <f>E36*D36</f>
        <v>0</v>
      </c>
    </row>
    <row r="37" spans="1:6" s="67" customFormat="1" ht="15">
      <c r="A37" s="83"/>
      <c r="B37" s="90"/>
      <c r="C37" s="94"/>
      <c r="D37" s="92"/>
      <c r="E37" s="66"/>
      <c r="F37" s="295"/>
    </row>
    <row r="38" spans="1:6" s="67" customFormat="1" ht="25.5">
      <c r="A38" s="83" t="s">
        <v>301</v>
      </c>
      <c r="B38" s="90" t="s">
        <v>302</v>
      </c>
      <c r="C38" s="91"/>
      <c r="D38" s="92"/>
      <c r="E38" s="66"/>
      <c r="F38" s="295"/>
    </row>
    <row r="39" spans="1:6" s="67" customFormat="1" ht="15">
      <c r="A39" s="83"/>
      <c r="B39" s="90" t="s">
        <v>300</v>
      </c>
      <c r="C39" s="64" t="s">
        <v>284</v>
      </c>
      <c r="D39" s="92">
        <v>1</v>
      </c>
      <c r="E39" s="66"/>
      <c r="F39" s="295">
        <f>E39*D39</f>
        <v>0</v>
      </c>
    </row>
    <row r="40" spans="1:6" s="67" customFormat="1" ht="15">
      <c r="A40" s="83"/>
      <c r="C40" s="64"/>
      <c r="D40" s="85"/>
      <c r="E40" s="66"/>
      <c r="F40" s="295"/>
    </row>
    <row r="41" spans="1:6" s="67" customFormat="1" ht="25.5">
      <c r="A41" s="83" t="s">
        <v>138</v>
      </c>
      <c r="B41" s="95" t="s">
        <v>303</v>
      </c>
      <c r="C41" s="91"/>
      <c r="D41" s="89"/>
      <c r="E41" s="79"/>
      <c r="F41" s="297"/>
    </row>
    <row r="42" spans="1:6" s="67" customFormat="1" ht="15">
      <c r="A42" s="83"/>
      <c r="B42" s="95" t="s">
        <v>300</v>
      </c>
      <c r="C42" s="64" t="s">
        <v>284</v>
      </c>
      <c r="D42" s="89">
        <v>3</v>
      </c>
      <c r="E42" s="66"/>
      <c r="F42" s="295">
        <f>E42*D42</f>
        <v>0</v>
      </c>
    </row>
    <row r="43" spans="1:6" s="67" customFormat="1" ht="15">
      <c r="A43" s="83"/>
      <c r="B43" s="68"/>
      <c r="C43" s="86"/>
      <c r="D43" s="87"/>
      <c r="E43" s="79"/>
      <c r="F43" s="297"/>
    </row>
    <row r="44" spans="1:6" s="97" customFormat="1" ht="89.25">
      <c r="A44" s="83" t="s">
        <v>216</v>
      </c>
      <c r="B44" s="96" t="s">
        <v>304</v>
      </c>
      <c r="C44" s="64"/>
      <c r="D44" s="87"/>
      <c r="E44" s="66"/>
      <c r="F44" s="295"/>
    </row>
    <row r="45" spans="1:6" s="97" customFormat="1" ht="15">
      <c r="A45" s="83"/>
      <c r="B45" s="96" t="s">
        <v>305</v>
      </c>
      <c r="C45" s="86" t="s">
        <v>48</v>
      </c>
      <c r="D45" s="98">
        <v>66</v>
      </c>
      <c r="E45" s="66"/>
      <c r="F45" s="295">
        <f>E45*D45</f>
        <v>0</v>
      </c>
    </row>
    <row r="46" spans="1:6" s="97" customFormat="1" ht="15">
      <c r="A46" s="83"/>
      <c r="B46" s="96" t="s">
        <v>306</v>
      </c>
      <c r="C46" s="86" t="s">
        <v>48</v>
      </c>
      <c r="D46" s="98">
        <v>18</v>
      </c>
      <c r="E46" s="66"/>
      <c r="F46" s="295">
        <f>E46*D46</f>
        <v>0</v>
      </c>
    </row>
    <row r="47" spans="1:6" s="97" customFormat="1" ht="15">
      <c r="A47" s="83"/>
      <c r="B47" s="96" t="s">
        <v>307</v>
      </c>
      <c r="C47" s="86" t="s">
        <v>48</v>
      </c>
      <c r="D47" s="98">
        <v>12</v>
      </c>
      <c r="E47" s="66"/>
      <c r="F47" s="295">
        <f>E47*D47</f>
        <v>0</v>
      </c>
    </row>
    <row r="48" spans="1:6" s="97" customFormat="1" ht="15">
      <c r="A48" s="83"/>
      <c r="B48" s="96"/>
      <c r="C48" s="86"/>
      <c r="D48" s="98"/>
      <c r="E48" s="66"/>
      <c r="F48" s="295"/>
    </row>
    <row r="49" spans="1:6" s="97" customFormat="1" ht="38.25">
      <c r="A49" s="83" t="s">
        <v>308</v>
      </c>
      <c r="B49" s="95" t="s">
        <v>309</v>
      </c>
      <c r="C49" s="91"/>
      <c r="D49" s="89"/>
      <c r="E49" s="79"/>
      <c r="F49" s="297"/>
    </row>
    <row r="50" spans="1:6" s="97" customFormat="1" ht="15">
      <c r="A50" s="83"/>
      <c r="B50" s="95" t="s">
        <v>300</v>
      </c>
      <c r="C50" s="64" t="s">
        <v>284</v>
      </c>
      <c r="D50" s="89">
        <v>1</v>
      </c>
      <c r="E50" s="66"/>
      <c r="F50" s="295">
        <f>E50*D50</f>
        <v>0</v>
      </c>
    </row>
    <row r="51" spans="1:6" s="97" customFormat="1" ht="15">
      <c r="A51" s="83"/>
      <c r="B51" s="99"/>
      <c r="C51" s="64"/>
      <c r="D51" s="87"/>
      <c r="E51" s="66"/>
      <c r="F51" s="295"/>
    </row>
    <row r="52" spans="1:6" s="97" customFormat="1" ht="63.75">
      <c r="A52" s="83" t="s">
        <v>310</v>
      </c>
      <c r="B52" s="68" t="s">
        <v>311</v>
      </c>
      <c r="C52" s="64" t="s">
        <v>278</v>
      </c>
      <c r="D52" s="85">
        <v>1</v>
      </c>
      <c r="E52" s="100"/>
      <c r="F52" s="295">
        <f>E52*D52</f>
        <v>0</v>
      </c>
    </row>
    <row r="53" spans="1:6" s="97" customFormat="1" ht="15">
      <c r="A53" s="83"/>
      <c r="B53" s="68"/>
      <c r="C53" s="64"/>
      <c r="D53" s="87"/>
      <c r="E53" s="66"/>
      <c r="F53" s="298"/>
    </row>
    <row r="54" spans="1:6" s="97" customFormat="1" ht="15">
      <c r="A54" s="83"/>
      <c r="B54" s="76" t="s">
        <v>312</v>
      </c>
      <c r="C54" s="101"/>
      <c r="D54" s="102"/>
      <c r="E54" s="103"/>
      <c r="F54" s="299">
        <f>SUM(F11:F53)</f>
        <v>0</v>
      </c>
    </row>
    <row r="55" spans="1:6" s="97" customFormat="1" ht="15">
      <c r="A55" s="83"/>
      <c r="B55" s="76"/>
      <c r="C55" s="86"/>
      <c r="D55" s="104"/>
      <c r="E55" s="100"/>
      <c r="F55" s="298"/>
    </row>
    <row r="56" spans="1:6" s="97" customFormat="1">
      <c r="A56" s="75" t="s">
        <v>141</v>
      </c>
      <c r="B56" s="76" t="s">
        <v>313</v>
      </c>
      <c r="C56" s="105"/>
      <c r="D56" s="106"/>
      <c r="E56" s="100"/>
      <c r="F56" s="298"/>
    </row>
    <row r="57" spans="1:6" s="97" customFormat="1">
      <c r="A57" s="75"/>
      <c r="B57" s="76"/>
      <c r="C57" s="105"/>
      <c r="D57" s="106"/>
      <c r="E57" s="100"/>
      <c r="F57" s="298"/>
    </row>
    <row r="58" spans="1:6" s="97" customFormat="1">
      <c r="A58" s="62"/>
      <c r="B58" s="96"/>
      <c r="C58" s="86"/>
      <c r="D58" s="104"/>
      <c r="E58" s="100"/>
      <c r="F58" s="298"/>
    </row>
    <row r="59" spans="1:6" s="97" customFormat="1" ht="51">
      <c r="A59" s="83" t="s">
        <v>314</v>
      </c>
      <c r="B59" s="84" t="s">
        <v>315</v>
      </c>
      <c r="C59" s="86"/>
      <c r="D59" s="87"/>
      <c r="E59" s="100"/>
      <c r="F59" s="298"/>
    </row>
    <row r="60" spans="1:6" s="97" customFormat="1">
      <c r="A60" s="62"/>
      <c r="B60" s="84" t="s">
        <v>316</v>
      </c>
      <c r="C60" s="86" t="s">
        <v>278</v>
      </c>
      <c r="D60" s="87">
        <v>1</v>
      </c>
      <c r="E60" s="107"/>
      <c r="F60" s="295">
        <f>E60*D60</f>
        <v>0</v>
      </c>
    </row>
    <row r="61" spans="1:6" s="97" customFormat="1">
      <c r="A61" s="62"/>
      <c r="B61" s="84"/>
      <c r="C61" s="86"/>
      <c r="D61" s="87"/>
      <c r="E61" s="107"/>
      <c r="F61" s="298"/>
    </row>
    <row r="62" spans="1:6" s="97" customFormat="1">
      <c r="A62" s="62"/>
      <c r="B62" s="84"/>
      <c r="C62" s="86"/>
      <c r="D62" s="87"/>
      <c r="E62" s="107"/>
      <c r="F62" s="298"/>
    </row>
    <row r="63" spans="1:6" s="97" customFormat="1" ht="15">
      <c r="A63" s="83" t="s">
        <v>317</v>
      </c>
      <c r="B63" s="108" t="s">
        <v>318</v>
      </c>
      <c r="C63" s="109"/>
      <c r="D63" s="104"/>
      <c r="E63" s="107"/>
      <c r="F63" s="298"/>
    </row>
    <row r="64" spans="1:6" s="97" customFormat="1">
      <c r="A64" s="62"/>
      <c r="B64" s="108" t="s">
        <v>319</v>
      </c>
      <c r="C64" s="109" t="s">
        <v>284</v>
      </c>
      <c r="D64" s="104">
        <v>1</v>
      </c>
      <c r="E64" s="107"/>
      <c r="F64" s="295">
        <f>E64*D64</f>
        <v>0</v>
      </c>
    </row>
    <row r="65" spans="1:6" s="97" customFormat="1">
      <c r="A65" s="62"/>
      <c r="B65" s="96"/>
      <c r="C65" s="86"/>
      <c r="D65" s="98"/>
      <c r="E65" s="100"/>
      <c r="F65" s="298"/>
    </row>
    <row r="66" spans="1:6" s="97" customFormat="1" ht="76.5">
      <c r="A66" s="83" t="s">
        <v>320</v>
      </c>
      <c r="B66" s="96" t="s">
        <v>321</v>
      </c>
      <c r="C66" s="86"/>
      <c r="D66" s="98"/>
      <c r="E66" s="100"/>
      <c r="F66" s="300"/>
    </row>
    <row r="67" spans="1:6" s="97" customFormat="1" ht="15">
      <c r="A67" s="83"/>
      <c r="B67" s="96" t="s">
        <v>322</v>
      </c>
      <c r="C67" s="109" t="s">
        <v>284</v>
      </c>
      <c r="D67" s="104">
        <v>1</v>
      </c>
      <c r="E67" s="100"/>
      <c r="F67" s="295">
        <f>E67*D67</f>
        <v>0</v>
      </c>
    </row>
    <row r="68" spans="1:6" s="97" customFormat="1">
      <c r="A68" s="62"/>
      <c r="B68" s="110"/>
      <c r="C68" s="86"/>
      <c r="D68" s="98"/>
      <c r="E68" s="100"/>
      <c r="F68" s="300"/>
    </row>
    <row r="69" spans="1:6" s="97" customFormat="1" ht="76.5">
      <c r="A69" s="83" t="s">
        <v>323</v>
      </c>
      <c r="B69" s="96" t="s">
        <v>324</v>
      </c>
      <c r="C69" s="86"/>
      <c r="D69" s="104"/>
      <c r="E69" s="100"/>
      <c r="F69" s="300"/>
    </row>
    <row r="70" spans="1:6" s="97" customFormat="1">
      <c r="A70" s="62"/>
      <c r="B70" s="96" t="s">
        <v>305</v>
      </c>
      <c r="C70" s="86" t="s">
        <v>48</v>
      </c>
      <c r="D70" s="98">
        <v>8</v>
      </c>
      <c r="E70" s="100"/>
      <c r="F70" s="295">
        <f>E70*D70</f>
        <v>0</v>
      </c>
    </row>
    <row r="71" spans="1:6" s="97" customFormat="1">
      <c r="A71" s="62"/>
      <c r="B71" s="96" t="s">
        <v>306</v>
      </c>
      <c r="C71" s="86" t="s">
        <v>48</v>
      </c>
      <c r="D71" s="98">
        <v>12</v>
      </c>
      <c r="E71" s="100"/>
      <c r="F71" s="295">
        <f>E71*D71</f>
        <v>0</v>
      </c>
    </row>
    <row r="72" spans="1:6" s="97" customFormat="1">
      <c r="A72" s="62"/>
      <c r="B72" s="96"/>
      <c r="C72" s="86"/>
      <c r="D72" s="98"/>
      <c r="E72" s="100"/>
      <c r="F72" s="300"/>
    </row>
    <row r="73" spans="1:6" s="97" customFormat="1" ht="26.25" customHeight="1">
      <c r="A73" s="83" t="s">
        <v>325</v>
      </c>
      <c r="B73" s="96" t="s">
        <v>326</v>
      </c>
      <c r="C73" s="86"/>
      <c r="D73" s="98"/>
      <c r="E73" s="100"/>
      <c r="F73" s="300"/>
    </row>
    <row r="74" spans="1:6" s="97" customFormat="1">
      <c r="A74" s="62"/>
      <c r="B74" s="96" t="s">
        <v>327</v>
      </c>
      <c r="C74" s="109" t="s">
        <v>284</v>
      </c>
      <c r="D74" s="104">
        <v>2</v>
      </c>
      <c r="E74" s="100"/>
      <c r="F74" s="295">
        <f>E74*D74</f>
        <v>0</v>
      </c>
    </row>
    <row r="75" spans="1:6" s="97" customFormat="1">
      <c r="A75" s="62"/>
      <c r="B75" s="96"/>
      <c r="C75" s="86"/>
      <c r="D75" s="98"/>
      <c r="E75" s="100"/>
      <c r="F75" s="300"/>
    </row>
    <row r="76" spans="1:6" s="97" customFormat="1" ht="25.5">
      <c r="A76" s="83" t="s">
        <v>328</v>
      </c>
      <c r="B76" s="96" t="s">
        <v>329</v>
      </c>
      <c r="C76" s="86" t="s">
        <v>66</v>
      </c>
      <c r="D76" s="104">
        <v>10</v>
      </c>
      <c r="E76" s="100"/>
      <c r="F76" s="295">
        <f>E76*D76</f>
        <v>0</v>
      </c>
    </row>
    <row r="77" spans="1:6" s="97" customFormat="1">
      <c r="A77" s="62"/>
      <c r="B77" s="96"/>
      <c r="C77" s="86"/>
      <c r="D77" s="104"/>
      <c r="E77" s="100"/>
      <c r="F77" s="300"/>
    </row>
    <row r="78" spans="1:6" s="97" customFormat="1" ht="51">
      <c r="A78" s="83" t="s">
        <v>330</v>
      </c>
      <c r="B78" s="96" t="s">
        <v>331</v>
      </c>
      <c r="C78" s="86" t="s">
        <v>278</v>
      </c>
      <c r="D78" s="104">
        <v>1</v>
      </c>
      <c r="E78" s="100"/>
      <c r="F78" s="295">
        <f>E78*D78</f>
        <v>0</v>
      </c>
    </row>
    <row r="79" spans="1:6" s="97" customFormat="1">
      <c r="A79" s="62"/>
      <c r="B79" s="96"/>
      <c r="C79" s="86"/>
      <c r="D79" s="104"/>
      <c r="E79" s="100"/>
      <c r="F79" s="300"/>
    </row>
    <row r="80" spans="1:6" s="97" customFormat="1" ht="25.5">
      <c r="A80" s="83" t="s">
        <v>332</v>
      </c>
      <c r="B80" s="96" t="s">
        <v>333</v>
      </c>
      <c r="C80" s="86" t="s">
        <v>278</v>
      </c>
      <c r="D80" s="104">
        <v>1</v>
      </c>
      <c r="E80" s="100"/>
      <c r="F80" s="295">
        <f>E80*D80</f>
        <v>0</v>
      </c>
    </row>
    <row r="81" spans="1:6" s="97" customFormat="1">
      <c r="A81" s="62"/>
      <c r="B81" s="96"/>
      <c r="C81" s="86"/>
      <c r="D81" s="104"/>
      <c r="E81" s="100"/>
      <c r="F81" s="300"/>
    </row>
    <row r="82" spans="1:6" s="97" customFormat="1" ht="76.5">
      <c r="A82" s="83" t="s">
        <v>334</v>
      </c>
      <c r="B82" s="96" t="s">
        <v>335</v>
      </c>
      <c r="C82" s="86" t="s">
        <v>278</v>
      </c>
      <c r="D82" s="104">
        <v>1</v>
      </c>
      <c r="E82" s="100"/>
      <c r="F82" s="295">
        <f>E82*D82</f>
        <v>0</v>
      </c>
    </row>
    <row r="83" spans="1:6" s="97" customFormat="1">
      <c r="A83" s="62"/>
      <c r="B83" s="96"/>
      <c r="C83" s="86"/>
      <c r="D83" s="104"/>
      <c r="E83" s="100"/>
      <c r="F83" s="300"/>
    </row>
    <row r="84" spans="1:6" s="97" customFormat="1" ht="63.75">
      <c r="A84" s="83" t="s">
        <v>336</v>
      </c>
      <c r="B84" s="96" t="s">
        <v>337</v>
      </c>
      <c r="C84" s="86"/>
      <c r="D84" s="104"/>
      <c r="E84" s="100"/>
      <c r="F84" s="300"/>
    </row>
    <row r="85" spans="1:6" s="97" customFormat="1">
      <c r="A85" s="62"/>
      <c r="B85" s="96" t="s">
        <v>338</v>
      </c>
      <c r="C85" s="86" t="s">
        <v>48</v>
      </c>
      <c r="D85" s="104">
        <f>SUM(D70:D71)</f>
        <v>20</v>
      </c>
      <c r="E85" s="100"/>
      <c r="F85" s="295">
        <f>E85*D85</f>
        <v>0</v>
      </c>
    </row>
    <row r="86" spans="1:6" s="97" customFormat="1" ht="15">
      <c r="A86" s="62"/>
      <c r="B86" s="96" t="s">
        <v>339</v>
      </c>
      <c r="C86" s="86" t="s">
        <v>340</v>
      </c>
      <c r="D86" s="104">
        <v>1</v>
      </c>
      <c r="E86" s="100"/>
      <c r="F86" s="295">
        <f>E86*D86</f>
        <v>0</v>
      </c>
    </row>
    <row r="87" spans="1:6" s="97" customFormat="1">
      <c r="A87" s="62"/>
      <c r="B87" s="96"/>
      <c r="C87" s="86"/>
      <c r="D87" s="104"/>
      <c r="E87" s="100"/>
      <c r="F87" s="295"/>
    </row>
    <row r="88" spans="1:6" s="97" customFormat="1" ht="25.5">
      <c r="A88" s="83" t="s">
        <v>341</v>
      </c>
      <c r="B88" s="96" t="s">
        <v>342</v>
      </c>
      <c r="C88" s="86" t="s">
        <v>278</v>
      </c>
      <c r="D88" s="104">
        <v>1</v>
      </c>
      <c r="E88" s="100"/>
      <c r="F88" s="295">
        <f t="shared" ref="F88:F92" si="0">E88*D88</f>
        <v>0</v>
      </c>
    </row>
    <row r="89" spans="1:6" s="97" customFormat="1">
      <c r="A89" s="62"/>
      <c r="B89" s="96"/>
      <c r="C89" s="86"/>
      <c r="D89" s="104"/>
      <c r="E89" s="100"/>
      <c r="F89" s="295"/>
    </row>
    <row r="90" spans="1:6" s="97" customFormat="1" ht="25.5">
      <c r="A90" s="83" t="s">
        <v>343</v>
      </c>
      <c r="B90" s="96" t="s">
        <v>344</v>
      </c>
      <c r="C90" s="86" t="s">
        <v>278</v>
      </c>
      <c r="D90" s="104">
        <v>1</v>
      </c>
      <c r="E90" s="100"/>
      <c r="F90" s="295">
        <f t="shared" si="0"/>
        <v>0</v>
      </c>
    </row>
    <row r="91" spans="1:6" s="97" customFormat="1">
      <c r="A91" s="62"/>
      <c r="B91" s="96"/>
      <c r="C91" s="86"/>
      <c r="D91" s="104"/>
      <c r="E91" s="86"/>
      <c r="F91" s="295"/>
    </row>
    <row r="92" spans="1:6" s="97" customFormat="1" ht="25.5">
      <c r="A92" s="83" t="s">
        <v>345</v>
      </c>
      <c r="B92" s="96" t="s">
        <v>346</v>
      </c>
      <c r="C92" s="86" t="s">
        <v>278</v>
      </c>
      <c r="D92" s="104">
        <v>1</v>
      </c>
      <c r="E92" s="100"/>
      <c r="F92" s="295">
        <f t="shared" si="0"/>
        <v>0</v>
      </c>
    </row>
    <row r="93" spans="1:6" s="97" customFormat="1" ht="15">
      <c r="A93" s="83"/>
      <c r="B93" s="76"/>
      <c r="C93" s="86"/>
      <c r="D93" s="104"/>
      <c r="E93" s="100"/>
      <c r="F93" s="298"/>
    </row>
    <row r="94" spans="1:6" s="97" customFormat="1" ht="15">
      <c r="A94" s="83"/>
      <c r="B94" s="76"/>
      <c r="C94" s="86"/>
      <c r="D94" s="104"/>
      <c r="E94" s="100"/>
      <c r="F94" s="298"/>
    </row>
    <row r="95" spans="1:6" s="97" customFormat="1" ht="15">
      <c r="A95" s="83"/>
      <c r="B95" s="76" t="s">
        <v>347</v>
      </c>
      <c r="C95" s="101"/>
      <c r="D95" s="102"/>
      <c r="E95" s="103"/>
      <c r="F95" s="299">
        <f>SUM(F60:F94)</f>
        <v>0</v>
      </c>
    </row>
    <row r="96" spans="1:6" s="97" customFormat="1" ht="15">
      <c r="A96" s="83"/>
      <c r="B96" s="76"/>
      <c r="C96" s="86"/>
      <c r="D96" s="104"/>
      <c r="E96" s="100"/>
      <c r="F96" s="298"/>
    </row>
    <row r="97" spans="1:6" s="97" customFormat="1" ht="15">
      <c r="A97" s="83"/>
      <c r="B97" s="76"/>
      <c r="C97" s="86"/>
      <c r="D97" s="104"/>
      <c r="E97" s="100"/>
      <c r="F97" s="298"/>
    </row>
    <row r="98" spans="1:6" s="97" customFormat="1">
      <c r="A98" s="75" t="s">
        <v>142</v>
      </c>
      <c r="B98" s="76" t="s">
        <v>254</v>
      </c>
      <c r="C98" s="77"/>
      <c r="D98" s="78"/>
      <c r="E98" s="79"/>
      <c r="F98" s="297"/>
    </row>
    <row r="99" spans="1:6" s="97" customFormat="1">
      <c r="A99" s="75"/>
      <c r="B99" s="76"/>
      <c r="C99" s="77"/>
      <c r="D99" s="78"/>
      <c r="E99" s="79"/>
      <c r="F99" s="297"/>
    </row>
    <row r="100" spans="1:6" s="97" customFormat="1" ht="15">
      <c r="A100" s="62"/>
      <c r="B100" s="68"/>
      <c r="C100" s="81"/>
      <c r="D100" s="82"/>
      <c r="E100" s="66"/>
      <c r="F100" s="295"/>
    </row>
    <row r="101" spans="1:6" s="97" customFormat="1" ht="89.25">
      <c r="A101" s="83" t="s">
        <v>348</v>
      </c>
      <c r="B101" s="111" t="s">
        <v>349</v>
      </c>
      <c r="C101" s="112"/>
      <c r="D101" s="113"/>
      <c r="E101" s="66"/>
      <c r="F101" s="295"/>
    </row>
    <row r="102" spans="1:6" s="97" customFormat="1" ht="15">
      <c r="A102" s="83"/>
      <c r="B102" s="114" t="s">
        <v>350</v>
      </c>
      <c r="C102" s="115" t="s">
        <v>48</v>
      </c>
      <c r="D102" s="116">
        <v>18</v>
      </c>
      <c r="E102" s="66"/>
      <c r="F102" s="295">
        <f>E102*D102</f>
        <v>0</v>
      </c>
    </row>
    <row r="103" spans="1:6" s="97" customFormat="1" ht="15">
      <c r="A103" s="83"/>
      <c r="B103" s="114" t="s">
        <v>351</v>
      </c>
      <c r="C103" s="115" t="s">
        <v>48</v>
      </c>
      <c r="D103" s="116">
        <v>6</v>
      </c>
      <c r="E103" s="66"/>
      <c r="F103" s="295">
        <f>E103*D103</f>
        <v>0</v>
      </c>
    </row>
    <row r="104" spans="1:6" s="97" customFormat="1" ht="15">
      <c r="A104" s="83"/>
      <c r="B104" s="114"/>
      <c r="C104" s="115"/>
      <c r="D104" s="116"/>
      <c r="E104" s="66"/>
      <c r="F104" s="295"/>
    </row>
    <row r="105" spans="1:6" s="97" customFormat="1" ht="51">
      <c r="A105" s="83" t="s">
        <v>352</v>
      </c>
      <c r="B105" s="111" t="s">
        <v>353</v>
      </c>
      <c r="C105" s="112" t="s">
        <v>354</v>
      </c>
      <c r="D105" s="113">
        <v>10</v>
      </c>
      <c r="E105" s="66"/>
      <c r="F105" s="295">
        <f>E105*D105</f>
        <v>0</v>
      </c>
    </row>
    <row r="106" spans="1:6" s="97" customFormat="1" ht="15">
      <c r="A106" s="83"/>
      <c r="B106" s="114"/>
      <c r="C106" s="115"/>
      <c r="D106" s="116"/>
      <c r="E106" s="66"/>
      <c r="F106" s="295"/>
    </row>
    <row r="107" spans="1:6" s="97" customFormat="1" ht="54.75" customHeight="1">
      <c r="A107" s="83" t="s">
        <v>355</v>
      </c>
      <c r="B107" s="111" t="s">
        <v>356</v>
      </c>
      <c r="C107" s="64"/>
      <c r="D107" s="87"/>
      <c r="E107" s="66"/>
      <c r="F107" s="295"/>
    </row>
    <row r="108" spans="1:6" s="97" customFormat="1" ht="15">
      <c r="A108" s="83"/>
      <c r="B108" s="114" t="s">
        <v>350</v>
      </c>
      <c r="C108" s="64" t="s">
        <v>284</v>
      </c>
      <c r="D108" s="87">
        <v>2</v>
      </c>
      <c r="E108" s="66"/>
      <c r="F108" s="295">
        <f>E108*D108</f>
        <v>0</v>
      </c>
    </row>
    <row r="109" spans="1:6" s="97" customFormat="1" ht="15">
      <c r="A109" s="83"/>
      <c r="B109" s="114"/>
      <c r="C109" s="64"/>
      <c r="D109" s="87"/>
      <c r="E109" s="66"/>
      <c r="F109" s="295"/>
    </row>
    <row r="110" spans="1:6" s="97" customFormat="1" ht="25.5">
      <c r="A110" s="83" t="s">
        <v>357</v>
      </c>
      <c r="B110" s="114" t="s">
        <v>358</v>
      </c>
      <c r="C110" s="64"/>
      <c r="D110" s="87"/>
      <c r="E110" s="66"/>
      <c r="F110" s="295"/>
    </row>
    <row r="111" spans="1:6" s="97" customFormat="1" ht="15">
      <c r="A111" s="83"/>
      <c r="B111" s="114" t="s">
        <v>359</v>
      </c>
      <c r="C111" s="64" t="s">
        <v>284</v>
      </c>
      <c r="D111" s="87">
        <v>4</v>
      </c>
      <c r="E111" s="66"/>
      <c r="F111" s="295">
        <f>E111*D111</f>
        <v>0</v>
      </c>
    </row>
    <row r="112" spans="1:6" s="97" customFormat="1" ht="15">
      <c r="A112" s="83"/>
      <c r="B112" s="99"/>
      <c r="C112" s="64"/>
      <c r="D112" s="87"/>
      <c r="E112" s="66"/>
      <c r="F112" s="295"/>
    </row>
    <row r="113" spans="1:6" s="97" customFormat="1" ht="51">
      <c r="A113" s="83" t="s">
        <v>360</v>
      </c>
      <c r="B113" s="117" t="s">
        <v>361</v>
      </c>
      <c r="C113" s="64"/>
      <c r="D113" s="85"/>
      <c r="E113" s="64"/>
      <c r="F113" s="295"/>
    </row>
    <row r="114" spans="1:6" s="97" customFormat="1" ht="38.25">
      <c r="B114" s="117" t="s">
        <v>362</v>
      </c>
      <c r="C114" s="91"/>
      <c r="D114" s="89"/>
      <c r="E114" s="64"/>
      <c r="F114" s="295"/>
    </row>
    <row r="115" spans="1:6" s="97" customFormat="1" ht="38.25">
      <c r="B115" s="117" t="s">
        <v>363</v>
      </c>
      <c r="C115" s="91"/>
      <c r="D115" s="89"/>
      <c r="E115" s="64"/>
      <c r="F115" s="295"/>
    </row>
    <row r="116" spans="1:6" s="97" customFormat="1">
      <c r="B116" s="118" t="s">
        <v>364</v>
      </c>
      <c r="C116" s="91"/>
      <c r="D116" s="89"/>
      <c r="E116" s="64"/>
      <c r="F116" s="295"/>
    </row>
    <row r="117" spans="1:6" s="97" customFormat="1" ht="14.25">
      <c r="B117" s="117" t="s">
        <v>365</v>
      </c>
      <c r="C117" s="91"/>
      <c r="D117" s="89"/>
      <c r="E117" s="64"/>
      <c r="F117" s="295"/>
    </row>
    <row r="118" spans="1:6" s="97" customFormat="1">
      <c r="B118" s="117" t="s">
        <v>366</v>
      </c>
      <c r="C118" s="91"/>
      <c r="D118" s="89"/>
      <c r="E118" s="64"/>
      <c r="F118" s="295"/>
    </row>
    <row r="119" spans="1:6" s="97" customFormat="1" ht="14.25">
      <c r="B119" s="117" t="s">
        <v>367</v>
      </c>
      <c r="C119" s="91"/>
      <c r="D119" s="89"/>
      <c r="E119" s="64"/>
      <c r="F119" s="295"/>
    </row>
    <row r="120" spans="1:6" s="97" customFormat="1">
      <c r="B120" s="117" t="s">
        <v>368</v>
      </c>
      <c r="C120" s="91"/>
      <c r="D120" s="89"/>
      <c r="E120" s="64"/>
      <c r="F120" s="295"/>
    </row>
    <row r="121" spans="1:6" s="97" customFormat="1" ht="15">
      <c r="A121" s="83"/>
      <c r="B121" s="117" t="s">
        <v>369</v>
      </c>
      <c r="C121" s="64" t="s">
        <v>284</v>
      </c>
      <c r="D121" s="87">
        <v>1</v>
      </c>
      <c r="E121" s="100"/>
      <c r="F121" s="295">
        <v>2500</v>
      </c>
    </row>
    <row r="122" spans="1:6" s="97" customFormat="1" ht="15">
      <c r="A122" s="83"/>
      <c r="B122" s="117"/>
      <c r="C122" s="64"/>
      <c r="D122" s="87"/>
      <c r="E122" s="100"/>
      <c r="F122" s="298"/>
    </row>
    <row r="123" spans="1:6" s="97" customFormat="1" ht="51">
      <c r="A123" s="83" t="s">
        <v>370</v>
      </c>
      <c r="B123" s="117" t="s">
        <v>371</v>
      </c>
      <c r="C123" s="64"/>
      <c r="D123" s="85"/>
      <c r="E123" s="100"/>
      <c r="F123" s="298"/>
    </row>
    <row r="124" spans="1:6" s="97" customFormat="1" ht="38.25">
      <c r="A124" s="83"/>
      <c r="B124" s="117" t="s">
        <v>362</v>
      </c>
      <c r="C124" s="91"/>
      <c r="D124" s="89"/>
      <c r="E124" s="100"/>
      <c r="F124" s="298"/>
    </row>
    <row r="125" spans="1:6" s="97" customFormat="1" ht="38.25">
      <c r="A125" s="83"/>
      <c r="B125" s="117" t="s">
        <v>363</v>
      </c>
      <c r="C125" s="91"/>
      <c r="D125" s="89"/>
      <c r="E125" s="100"/>
      <c r="F125" s="298"/>
    </row>
    <row r="126" spans="1:6" s="97" customFormat="1" ht="15">
      <c r="A126" s="83"/>
      <c r="B126" s="118" t="s">
        <v>364</v>
      </c>
      <c r="C126" s="91"/>
      <c r="D126" s="89"/>
      <c r="E126" s="100"/>
      <c r="F126" s="298"/>
    </row>
    <row r="127" spans="1:6" s="97" customFormat="1" ht="15">
      <c r="A127" s="83"/>
      <c r="B127" s="117" t="s">
        <v>365</v>
      </c>
      <c r="C127" s="91"/>
      <c r="D127" s="89"/>
      <c r="E127" s="100"/>
      <c r="F127" s="298"/>
    </row>
    <row r="128" spans="1:6" s="97" customFormat="1" ht="15">
      <c r="A128" s="83"/>
      <c r="B128" s="117" t="s">
        <v>372</v>
      </c>
      <c r="C128" s="91"/>
      <c r="D128" s="89"/>
      <c r="E128" s="100"/>
      <c r="F128" s="298"/>
    </row>
    <row r="129" spans="1:6" s="97" customFormat="1" ht="15">
      <c r="A129" s="83"/>
      <c r="B129" s="117" t="s">
        <v>367</v>
      </c>
      <c r="C129" s="91"/>
      <c r="D129" s="89"/>
      <c r="E129" s="100"/>
      <c r="F129" s="298"/>
    </row>
    <row r="130" spans="1:6" s="97" customFormat="1" ht="15">
      <c r="A130" s="83"/>
      <c r="B130" s="117" t="s">
        <v>368</v>
      </c>
      <c r="C130" s="91"/>
      <c r="D130" s="89"/>
      <c r="E130" s="100"/>
      <c r="F130" s="298"/>
    </row>
    <row r="131" spans="1:6" s="97" customFormat="1" ht="15">
      <c r="A131" s="83"/>
      <c r="B131" s="117" t="s">
        <v>369</v>
      </c>
      <c r="C131" s="64" t="s">
        <v>284</v>
      </c>
      <c r="D131" s="87">
        <v>1</v>
      </c>
      <c r="E131" s="100"/>
      <c r="F131" s="295">
        <v>2500</v>
      </c>
    </row>
    <row r="132" spans="1:6" s="97" customFormat="1" ht="15">
      <c r="A132" s="83"/>
      <c r="B132" s="117"/>
      <c r="C132" s="64"/>
      <c r="D132" s="87"/>
      <c r="E132" s="100"/>
      <c r="F132" s="298"/>
    </row>
    <row r="133" spans="1:6" s="97" customFormat="1" ht="15">
      <c r="A133" s="83" t="s">
        <v>373</v>
      </c>
      <c r="B133" s="117" t="s">
        <v>374</v>
      </c>
      <c r="C133" s="86"/>
      <c r="D133" s="104"/>
      <c r="E133" s="100"/>
      <c r="F133" s="298"/>
    </row>
    <row r="134" spans="1:6" s="97" customFormat="1" ht="76.5">
      <c r="A134" s="83"/>
      <c r="B134" s="117" t="s">
        <v>375</v>
      </c>
      <c r="C134" s="86"/>
      <c r="D134" s="104"/>
      <c r="E134" s="100"/>
      <c r="F134" s="298"/>
    </row>
    <row r="135" spans="1:6" s="97" customFormat="1" ht="15">
      <c r="A135" s="83"/>
      <c r="B135" s="117" t="s">
        <v>376</v>
      </c>
      <c r="C135" s="86"/>
      <c r="D135" s="104"/>
      <c r="E135" s="100"/>
      <c r="F135" s="298"/>
    </row>
    <row r="136" spans="1:6" s="97" customFormat="1" ht="15">
      <c r="A136" s="83"/>
      <c r="B136" s="117" t="s">
        <v>377</v>
      </c>
      <c r="C136" s="86"/>
      <c r="D136" s="104"/>
      <c r="E136" s="100"/>
      <c r="F136" s="298"/>
    </row>
    <row r="137" spans="1:6" s="97" customFormat="1" ht="15">
      <c r="A137" s="83"/>
      <c r="B137" s="117" t="s">
        <v>378</v>
      </c>
      <c r="C137" s="86"/>
      <c r="D137" s="104"/>
      <c r="E137" s="100"/>
      <c r="F137" s="298"/>
    </row>
    <row r="138" spans="1:6" s="97" customFormat="1" ht="15">
      <c r="A138" s="83"/>
      <c r="B138" s="117" t="s">
        <v>379</v>
      </c>
      <c r="C138" s="86"/>
      <c r="D138" s="104"/>
      <c r="E138" s="100"/>
      <c r="F138" s="298"/>
    </row>
    <row r="139" spans="1:6" s="97" customFormat="1" ht="15.75">
      <c r="A139" s="83"/>
      <c r="B139" s="117" t="s">
        <v>380</v>
      </c>
      <c r="C139" s="86"/>
      <c r="D139" s="104"/>
      <c r="E139" s="100"/>
      <c r="F139" s="298"/>
    </row>
    <row r="140" spans="1:6" s="97" customFormat="1" ht="15">
      <c r="A140" s="83"/>
      <c r="B140" s="117" t="s">
        <v>381</v>
      </c>
      <c r="C140" s="86"/>
      <c r="D140" s="104"/>
      <c r="E140" s="100"/>
      <c r="F140" s="298"/>
    </row>
    <row r="141" spans="1:6" s="97" customFormat="1" ht="15">
      <c r="A141" s="83"/>
      <c r="B141" s="117" t="s">
        <v>382</v>
      </c>
      <c r="C141" s="86"/>
      <c r="D141" s="104"/>
      <c r="E141" s="100"/>
      <c r="F141" s="298"/>
    </row>
    <row r="142" spans="1:6" s="97" customFormat="1" ht="15">
      <c r="A142" s="83"/>
      <c r="B142" s="117" t="s">
        <v>383</v>
      </c>
      <c r="C142" s="86"/>
      <c r="D142" s="104"/>
      <c r="E142" s="100"/>
      <c r="F142" s="298"/>
    </row>
    <row r="143" spans="1:6" s="97" customFormat="1" ht="15">
      <c r="A143" s="83"/>
      <c r="B143" s="117" t="s">
        <v>384</v>
      </c>
      <c r="C143" s="86"/>
      <c r="D143" s="104"/>
      <c r="E143" s="100"/>
      <c r="F143" s="298"/>
    </row>
    <row r="144" spans="1:6" s="97" customFormat="1" ht="15">
      <c r="A144" s="83"/>
      <c r="B144" s="84" t="s">
        <v>385</v>
      </c>
      <c r="C144" s="64" t="s">
        <v>284</v>
      </c>
      <c r="D144" s="89">
        <v>1</v>
      </c>
      <c r="E144" s="100">
        <v>8000</v>
      </c>
      <c r="F144" s="295">
        <f>E144*D144</f>
        <v>8000</v>
      </c>
    </row>
    <row r="145" spans="1:6" s="97" customFormat="1" ht="15">
      <c r="A145" s="83"/>
      <c r="B145" s="84"/>
      <c r="C145" s="64"/>
      <c r="D145" s="89"/>
      <c r="E145" s="100"/>
      <c r="F145" s="298"/>
    </row>
    <row r="146" spans="1:6" s="97" customFormat="1" ht="21" customHeight="1">
      <c r="A146" s="83" t="s">
        <v>386</v>
      </c>
      <c r="B146" s="117" t="s">
        <v>387</v>
      </c>
      <c r="C146" s="64"/>
      <c r="D146" s="89"/>
      <c r="E146" s="100"/>
      <c r="F146" s="298"/>
    </row>
    <row r="147" spans="1:6" s="97" customFormat="1" ht="15">
      <c r="A147" s="83"/>
      <c r="B147" s="84" t="s">
        <v>388</v>
      </c>
      <c r="C147" s="64"/>
      <c r="D147" s="89"/>
      <c r="E147" s="100"/>
      <c r="F147" s="298"/>
    </row>
    <row r="148" spans="1:6" s="97" customFormat="1" ht="15">
      <c r="A148" s="83"/>
      <c r="B148" s="84" t="s">
        <v>389</v>
      </c>
      <c r="C148" s="64" t="s">
        <v>284</v>
      </c>
      <c r="D148" s="89">
        <v>1</v>
      </c>
      <c r="E148" s="100">
        <v>2000</v>
      </c>
      <c r="F148" s="295">
        <f>E148*D148</f>
        <v>2000</v>
      </c>
    </row>
    <row r="149" spans="1:6" s="97" customFormat="1" ht="15">
      <c r="A149" s="83"/>
      <c r="B149" s="117"/>
      <c r="C149" s="86"/>
      <c r="D149" s="104"/>
      <c r="E149" s="100"/>
      <c r="F149" s="298"/>
    </row>
    <row r="150" spans="1:6" s="97" customFormat="1" ht="93" customHeight="1">
      <c r="A150" s="83" t="s">
        <v>390</v>
      </c>
      <c r="B150" s="90" t="s">
        <v>391</v>
      </c>
      <c r="C150" s="86"/>
      <c r="D150" s="104"/>
      <c r="E150" s="100"/>
      <c r="F150" s="298"/>
    </row>
    <row r="151" spans="1:6" s="97" customFormat="1" ht="15">
      <c r="A151" s="83"/>
      <c r="B151" s="117" t="s">
        <v>392</v>
      </c>
      <c r="C151" s="86"/>
      <c r="D151" s="104"/>
      <c r="E151" s="100"/>
      <c r="F151" s="298"/>
    </row>
    <row r="152" spans="1:6" s="97" customFormat="1" ht="15">
      <c r="A152" s="83"/>
      <c r="B152" s="84" t="s">
        <v>393</v>
      </c>
      <c r="C152" s="64" t="s">
        <v>284</v>
      </c>
      <c r="D152" s="89">
        <v>1</v>
      </c>
      <c r="E152" s="100">
        <v>19000</v>
      </c>
      <c r="F152" s="295">
        <f>E152*D152</f>
        <v>19000</v>
      </c>
    </row>
    <row r="153" spans="1:6" s="97" customFormat="1" ht="15">
      <c r="A153" s="83"/>
      <c r="B153" s="117"/>
      <c r="C153" s="86"/>
      <c r="D153" s="104"/>
      <c r="E153" s="100"/>
      <c r="F153" s="298"/>
    </row>
    <row r="154" spans="1:6" s="97" customFormat="1" ht="30" customHeight="1">
      <c r="A154" s="83" t="s">
        <v>394</v>
      </c>
      <c r="B154" s="90" t="s">
        <v>395</v>
      </c>
      <c r="C154" s="91"/>
      <c r="D154" s="89"/>
      <c r="E154" s="100"/>
      <c r="F154" s="298"/>
    </row>
    <row r="155" spans="1:6" s="97" customFormat="1" ht="15">
      <c r="A155" s="83"/>
      <c r="B155" s="90" t="s">
        <v>396</v>
      </c>
      <c r="C155" s="91"/>
      <c r="D155" s="89"/>
      <c r="E155" s="100"/>
      <c r="F155" s="298"/>
    </row>
    <row r="156" spans="1:6" s="97" customFormat="1" ht="15">
      <c r="A156" s="83"/>
      <c r="B156" s="90" t="s">
        <v>397</v>
      </c>
      <c r="C156" s="91" t="s">
        <v>284</v>
      </c>
      <c r="D156" s="89">
        <v>2</v>
      </c>
      <c r="E156" s="100">
        <v>300</v>
      </c>
      <c r="F156" s="295">
        <f>E156*D156</f>
        <v>600</v>
      </c>
    </row>
    <row r="157" spans="1:6" s="97" customFormat="1" ht="15">
      <c r="A157" s="83"/>
      <c r="B157" s="90"/>
      <c r="C157" s="91"/>
      <c r="D157" s="89"/>
      <c r="E157" s="100"/>
      <c r="F157" s="298"/>
    </row>
    <row r="158" spans="1:6" s="97" customFormat="1" ht="25.5">
      <c r="A158" s="83" t="s">
        <v>398</v>
      </c>
      <c r="B158" s="90" t="s">
        <v>399</v>
      </c>
      <c r="C158" s="91"/>
      <c r="D158" s="91"/>
      <c r="E158" s="100"/>
      <c r="F158" s="298"/>
    </row>
    <row r="159" spans="1:6" s="97" customFormat="1" ht="15.75">
      <c r="A159" s="83"/>
      <c r="B159" s="90" t="s">
        <v>400</v>
      </c>
      <c r="C159" s="91" t="s">
        <v>284</v>
      </c>
      <c r="D159" s="91">
        <v>1</v>
      </c>
      <c r="E159" s="100">
        <v>150</v>
      </c>
      <c r="F159" s="295">
        <f>E159*D159</f>
        <v>150</v>
      </c>
    </row>
    <row r="160" spans="1:6" s="97" customFormat="1" ht="15">
      <c r="A160" s="83"/>
      <c r="B160" s="117"/>
      <c r="C160" s="86"/>
      <c r="D160" s="104"/>
      <c r="E160" s="100"/>
      <c r="F160" s="298"/>
    </row>
    <row r="161" spans="1:6" s="97" customFormat="1" ht="25.5">
      <c r="A161" s="83" t="s">
        <v>360</v>
      </c>
      <c r="B161" s="119" t="s">
        <v>401</v>
      </c>
      <c r="E161" s="66"/>
      <c r="F161" s="295"/>
    </row>
    <row r="162" spans="1:6" s="97" customFormat="1" ht="63.75">
      <c r="A162" s="83"/>
      <c r="B162" s="119" t="s">
        <v>402</v>
      </c>
      <c r="C162" s="64" t="s">
        <v>278</v>
      </c>
      <c r="D162" s="85">
        <v>1</v>
      </c>
      <c r="E162" s="66">
        <v>1000</v>
      </c>
      <c r="F162" s="295">
        <f>E162*D162</f>
        <v>1000</v>
      </c>
    </row>
    <row r="163" spans="1:6" s="97" customFormat="1" ht="15">
      <c r="A163" s="83"/>
      <c r="B163" s="119"/>
      <c r="C163" s="86"/>
      <c r="D163" s="98"/>
      <c r="E163" s="66"/>
      <c r="F163" s="295"/>
    </row>
    <row r="164" spans="1:6" s="97" customFormat="1" ht="38.25">
      <c r="A164" s="83" t="s">
        <v>403</v>
      </c>
      <c r="B164" s="119" t="s">
        <v>404</v>
      </c>
      <c r="C164" s="64" t="s">
        <v>278</v>
      </c>
      <c r="D164" s="85">
        <v>1</v>
      </c>
      <c r="E164" s="66">
        <v>1500</v>
      </c>
      <c r="F164" s="295">
        <f>E164*D164</f>
        <v>1500</v>
      </c>
    </row>
    <row r="165" spans="1:6" s="97" customFormat="1" ht="63.75">
      <c r="A165" s="83"/>
      <c r="B165" s="120" t="s">
        <v>405</v>
      </c>
      <c r="C165" s="86"/>
      <c r="D165" s="98"/>
      <c r="E165" s="66"/>
      <c r="F165" s="295"/>
    </row>
    <row r="166" spans="1:6" s="97" customFormat="1" ht="15">
      <c r="A166" s="83"/>
      <c r="B166" s="119"/>
      <c r="C166" s="86"/>
      <c r="D166" s="98"/>
      <c r="E166" s="66"/>
      <c r="F166" s="295"/>
    </row>
    <row r="167" spans="1:6" s="97" customFormat="1" ht="25.5">
      <c r="A167" s="83" t="s">
        <v>406</v>
      </c>
      <c r="B167" s="119" t="s">
        <v>407</v>
      </c>
      <c r="C167" s="64"/>
      <c r="D167" s="85"/>
      <c r="E167" s="66"/>
      <c r="F167" s="295"/>
    </row>
    <row r="168" spans="1:6" s="97" customFormat="1" ht="15">
      <c r="A168" s="83"/>
      <c r="B168" s="121"/>
      <c r="C168" s="64" t="s">
        <v>278</v>
      </c>
      <c r="D168" s="122">
        <v>1</v>
      </c>
      <c r="E168" s="66">
        <v>6000</v>
      </c>
      <c r="F168" s="295">
        <f>E168*D168</f>
        <v>6000</v>
      </c>
    </row>
    <row r="169" spans="1:6" s="97" customFormat="1" ht="63.75">
      <c r="A169" s="83" t="s">
        <v>408</v>
      </c>
      <c r="B169" s="68" t="s">
        <v>311</v>
      </c>
      <c r="C169" s="64" t="s">
        <v>278</v>
      </c>
      <c r="D169" s="85">
        <v>1</v>
      </c>
      <c r="E169" s="100">
        <v>1500</v>
      </c>
      <c r="F169" s="295">
        <v>3000</v>
      </c>
    </row>
    <row r="170" spans="1:6" s="97" customFormat="1" ht="15">
      <c r="A170" s="83"/>
      <c r="B170" s="68"/>
      <c r="C170" s="64"/>
      <c r="D170" s="87"/>
      <c r="E170" s="66"/>
      <c r="F170" s="298"/>
    </row>
    <row r="171" spans="1:6" s="97" customFormat="1" ht="15">
      <c r="A171" s="83"/>
      <c r="B171" s="76" t="s">
        <v>409</v>
      </c>
      <c r="C171" s="101"/>
      <c r="D171" s="102"/>
      <c r="E171" s="103"/>
      <c r="F171" s="299">
        <f>SUM(F102:F170)</f>
        <v>46250</v>
      </c>
    </row>
    <row r="172" spans="1:6" s="97" customFormat="1" ht="15">
      <c r="A172" s="83"/>
      <c r="B172" s="76"/>
      <c r="C172" s="86"/>
      <c r="D172" s="104"/>
      <c r="E172" s="100"/>
      <c r="F172" s="298"/>
    </row>
    <row r="173" spans="1:6" ht="15">
      <c r="A173" s="83"/>
      <c r="C173" s="86"/>
      <c r="D173" s="104"/>
    </row>
    <row r="174" spans="1:6">
      <c r="A174" s="62"/>
      <c r="B174" s="124" t="s">
        <v>410</v>
      </c>
      <c r="C174" s="86"/>
      <c r="D174" s="104"/>
    </row>
    <row r="175" spans="1:6">
      <c r="A175" s="62"/>
      <c r="C175" s="86"/>
      <c r="D175" s="104"/>
    </row>
    <row r="176" spans="1:6">
      <c r="A176" s="62"/>
      <c r="B176" s="125" t="s">
        <v>411</v>
      </c>
      <c r="C176" s="101"/>
      <c r="D176" s="102"/>
      <c r="E176" s="103"/>
      <c r="F176" s="299">
        <f>F54</f>
        <v>0</v>
      </c>
    </row>
    <row r="177" spans="1:6">
      <c r="A177" s="62"/>
      <c r="B177" s="126"/>
      <c r="C177" s="86"/>
      <c r="D177" s="104"/>
      <c r="E177" s="100"/>
      <c r="F177" s="298"/>
    </row>
    <row r="178" spans="1:6">
      <c r="A178" s="62"/>
      <c r="B178" s="126"/>
      <c r="C178" s="86"/>
      <c r="D178" s="104"/>
      <c r="E178" s="100"/>
      <c r="F178" s="298"/>
    </row>
    <row r="179" spans="1:6">
      <c r="A179" s="62"/>
      <c r="B179" s="125" t="s">
        <v>412</v>
      </c>
      <c r="C179" s="101"/>
      <c r="D179" s="102"/>
      <c r="E179" s="103"/>
      <c r="F179" s="299">
        <f>F95</f>
        <v>0</v>
      </c>
    </row>
    <row r="180" spans="1:6">
      <c r="A180" s="62"/>
      <c r="B180" s="127"/>
      <c r="C180" s="86"/>
      <c r="D180" s="104"/>
      <c r="E180" s="100"/>
      <c r="F180" s="298"/>
    </row>
    <row r="181" spans="1:6">
      <c r="A181" s="62"/>
      <c r="B181" s="126"/>
      <c r="C181" s="86"/>
      <c r="D181" s="104"/>
      <c r="E181" s="100"/>
      <c r="F181" s="298"/>
    </row>
    <row r="182" spans="1:6">
      <c r="A182" s="62"/>
      <c r="B182" s="125" t="s">
        <v>413</v>
      </c>
      <c r="C182" s="101"/>
      <c r="D182" s="102"/>
      <c r="E182" s="103"/>
      <c r="F182" s="299">
        <f>F171</f>
        <v>46250</v>
      </c>
    </row>
    <row r="183" spans="1:6">
      <c r="A183" s="62"/>
      <c r="B183" s="126"/>
      <c r="C183" s="86"/>
      <c r="D183" s="104"/>
      <c r="E183" s="100"/>
      <c r="F183" s="298"/>
    </row>
    <row r="184" spans="1:6">
      <c r="A184" s="62"/>
      <c r="B184" s="126"/>
      <c r="C184" s="86"/>
      <c r="D184" s="104"/>
      <c r="E184" s="100"/>
      <c r="F184" s="298"/>
    </row>
    <row r="185" spans="1:6">
      <c r="A185" s="62"/>
      <c r="B185" s="125" t="s">
        <v>414</v>
      </c>
      <c r="C185" s="101"/>
      <c r="D185" s="102"/>
      <c r="E185" s="103"/>
      <c r="F185" s="299">
        <f>SUM(F176:F184)</f>
        <v>46250</v>
      </c>
    </row>
    <row r="186" spans="1:6">
      <c r="A186" s="62"/>
      <c r="B186" s="126"/>
      <c r="C186" s="86"/>
      <c r="D186" s="104"/>
      <c r="E186" s="100"/>
      <c r="F186" s="298"/>
    </row>
    <row r="187" spans="1:6">
      <c r="A187" s="62"/>
      <c r="B187" s="126"/>
      <c r="C187" s="86"/>
      <c r="D187" s="104"/>
      <c r="E187" s="86"/>
    </row>
    <row r="188" spans="1:6">
      <c r="A188" s="62"/>
      <c r="B188" s="125" t="s">
        <v>415</v>
      </c>
      <c r="C188" s="101"/>
      <c r="D188" s="102"/>
      <c r="E188" s="103"/>
      <c r="F188" s="299">
        <f>0.25*F185</f>
        <v>11562.5</v>
      </c>
    </row>
    <row r="189" spans="1:6">
      <c r="A189" s="62"/>
      <c r="B189" s="126"/>
      <c r="C189" s="86"/>
      <c r="D189" s="104"/>
      <c r="E189" s="100"/>
      <c r="F189" s="298"/>
    </row>
    <row r="190" spans="1:6">
      <c r="A190" s="62"/>
      <c r="B190" s="126"/>
      <c r="C190" s="86"/>
      <c r="D190" s="104"/>
      <c r="E190" s="128"/>
      <c r="F190" s="302"/>
    </row>
    <row r="191" spans="1:6">
      <c r="A191" s="62"/>
      <c r="B191" s="125" t="s">
        <v>416</v>
      </c>
      <c r="C191" s="101"/>
      <c r="D191" s="102"/>
      <c r="E191" s="103"/>
      <c r="F191" s="299">
        <f>F185+F188</f>
        <v>57812.5</v>
      </c>
    </row>
    <row r="192" spans="1:6">
      <c r="A192" s="62"/>
      <c r="C192" s="86"/>
      <c r="D192" s="104"/>
      <c r="E192" s="100"/>
      <c r="F192" s="298"/>
    </row>
    <row r="193" spans="1:6" ht="76.5">
      <c r="A193" s="62"/>
      <c r="B193" s="68" t="s">
        <v>417</v>
      </c>
      <c r="C193" s="86"/>
      <c r="D193" s="104"/>
    </row>
    <row r="194" spans="1:6">
      <c r="A194" s="62"/>
      <c r="C194" s="86"/>
      <c r="D194" s="104"/>
      <c r="E194" s="86"/>
      <c r="F194" s="300"/>
    </row>
    <row r="195" spans="1:6" ht="88.5" customHeight="1">
      <c r="A195" s="62"/>
      <c r="B195" s="68" t="s">
        <v>418</v>
      </c>
      <c r="C195" s="86"/>
      <c r="D195" s="104"/>
      <c r="E195" s="100"/>
      <c r="F195" s="300"/>
    </row>
    <row r="196" spans="1:6" ht="93" customHeight="1">
      <c r="A196" s="62"/>
      <c r="B196" s="68" t="s">
        <v>419</v>
      </c>
      <c r="C196" s="86"/>
      <c r="D196" s="104"/>
      <c r="E196" s="86"/>
      <c r="F196" s="298"/>
    </row>
    <row r="197" spans="1:6">
      <c r="A197" s="62"/>
      <c r="C197" s="86"/>
      <c r="D197" s="104"/>
      <c r="E197" s="100"/>
      <c r="F197" s="300"/>
    </row>
    <row r="198" spans="1:6">
      <c r="A198" s="62"/>
      <c r="C198" s="86"/>
      <c r="D198" s="87"/>
      <c r="E198" s="100"/>
      <c r="F198" s="298"/>
    </row>
    <row r="199" spans="1:6">
      <c r="A199" s="62"/>
      <c r="C199" s="86"/>
      <c r="D199" s="87"/>
      <c r="E199" s="100"/>
      <c r="F199" s="300"/>
    </row>
    <row r="200" spans="1:6">
      <c r="A200" s="62"/>
      <c r="B200" s="68" t="s">
        <v>420</v>
      </c>
      <c r="C200" s="86"/>
      <c r="D200" s="87"/>
      <c r="E200" s="100"/>
      <c r="F200" s="300"/>
    </row>
    <row r="201" spans="1:6">
      <c r="A201" s="62"/>
      <c r="C201" s="86"/>
      <c r="D201" s="87"/>
      <c r="E201" s="100"/>
      <c r="F201" s="300"/>
    </row>
    <row r="202" spans="1:6">
      <c r="A202" s="62"/>
      <c r="B202" s="68" t="s">
        <v>421</v>
      </c>
      <c r="C202" s="64"/>
      <c r="D202" s="65"/>
    </row>
    <row r="203" spans="1:6">
      <c r="A203" s="62"/>
    </row>
    <row r="204" spans="1:6">
      <c r="A204" s="62"/>
    </row>
    <row r="205" spans="1:6">
      <c r="A205" s="62"/>
    </row>
    <row r="206" spans="1:6">
      <c r="A206" s="62"/>
    </row>
    <row r="207" spans="1:6">
      <c r="A207" s="62"/>
    </row>
  </sheetData>
  <sheetProtection selectLockedCells="1" selectUnlockedCells="1"/>
  <pageMargins left="1.1812499999999999" right="0.78749999999999998" top="0.90555555555555545" bottom="1.0625" header="0.51180555555555551" footer="0.59027777777777779"/>
  <pageSetup paperSize="9" scale="84" fitToHeight="0" orientation="portrait" useFirstPageNumber="1" r:id="rId1"/>
  <headerFooter alignWithMargins="0">
    <oddHeader>&amp;LOPUS OPTIMUS d.o.o.
Rapska 33, 10 000 Zagreb
&amp;Ctel.: +385 (0)1 644 56 57
e-mail: uprava@opus-optimus.hr
&amp;RDATUM: 04/2019; T.D.: 19-26-03-MI
MAPA 5/6; BROJ STRANICE: &amp;P</oddHeader>
    <oddFooter xml:space="preserve">&amp;LINVESTITOR: OSNOVNA ŠKOLA GOLA, TRG KARDINALA ALOJZIJE STEPINCA 4A, 48 331 GOLA
GRAĐEVINA: REKONSTRUKCIJA OSNOVNE ŠKOLE GOLA </oddFooter>
  </headerFooter>
  <rowBreaks count="4" manualBreakCount="4">
    <brk id="32" max="5" man="1"/>
    <brk id="97" max="5" man="1"/>
    <brk id="160" max="5" man="1"/>
    <brk id="172" max="5"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6"/>
  <sheetViews>
    <sheetView view="pageLayout" zoomScaleNormal="100" workbookViewId="0">
      <selection activeCell="C17" sqref="C17"/>
    </sheetView>
  </sheetViews>
  <sheetFormatPr defaultRowHeight="15"/>
  <cols>
    <col min="1" max="1" width="6.42578125" style="15" customWidth="1"/>
    <col min="2" max="2" width="31.42578125" style="17" customWidth="1"/>
    <col min="4" max="4" width="9.140625" style="13"/>
    <col min="5" max="5" width="12.28515625" style="13" customWidth="1"/>
    <col min="6" max="6" width="18" style="291" customWidth="1"/>
  </cols>
  <sheetData>
    <row r="1" spans="1:6" ht="24.75">
      <c r="A1" s="14" t="s">
        <v>25</v>
      </c>
      <c r="B1" s="11" t="s">
        <v>26</v>
      </c>
      <c r="C1" s="11" t="s">
        <v>27</v>
      </c>
      <c r="D1" s="12" t="s">
        <v>28</v>
      </c>
      <c r="E1" s="12" t="s">
        <v>29</v>
      </c>
      <c r="F1" s="290" t="s">
        <v>30</v>
      </c>
    </row>
    <row r="3" spans="1:6" ht="26.25">
      <c r="B3" s="339" t="s">
        <v>136</v>
      </c>
      <c r="C3" s="339"/>
      <c r="D3" s="339"/>
      <c r="E3" s="339"/>
    </row>
    <row r="4" spans="1:6">
      <c r="A4" s="18" t="s">
        <v>32</v>
      </c>
      <c r="B4" t="s">
        <v>146</v>
      </c>
      <c r="C4" s="1"/>
      <c r="D4" s="31"/>
      <c r="E4" s="31"/>
      <c r="F4" s="292">
        <f>'pripremni 1'!F38</f>
        <v>0</v>
      </c>
    </row>
    <row r="5" spans="1:6">
      <c r="A5" s="18" t="s">
        <v>52</v>
      </c>
      <c r="B5" t="s">
        <v>53</v>
      </c>
      <c r="C5" s="1"/>
      <c r="D5" s="31"/>
      <c r="E5" s="31"/>
      <c r="F5" s="292">
        <f>'zemljani 2'!F14</f>
        <v>0</v>
      </c>
    </row>
    <row r="6" spans="1:6">
      <c r="A6" s="18" t="s">
        <v>54</v>
      </c>
      <c r="B6" t="s">
        <v>64</v>
      </c>
      <c r="C6" s="40"/>
      <c r="D6" s="37"/>
      <c r="E6" s="37"/>
      <c r="F6" s="293">
        <f>'betonski 3'!F35</f>
        <v>0</v>
      </c>
    </row>
    <row r="7" spans="1:6">
      <c r="A7" s="18" t="s">
        <v>63</v>
      </c>
      <c r="B7" t="s">
        <v>75</v>
      </c>
      <c r="C7" s="1"/>
      <c r="D7" s="31"/>
      <c r="E7" s="31"/>
      <c r="F7" s="292">
        <f>'izolacije 4'!F9</f>
        <v>0</v>
      </c>
    </row>
    <row r="8" spans="1:6">
      <c r="A8" s="18" t="s">
        <v>87</v>
      </c>
      <c r="B8" t="s">
        <v>81</v>
      </c>
      <c r="C8" s="1"/>
      <c r="D8" s="31"/>
      <c r="E8" s="31"/>
      <c r="F8" s="292">
        <f>'zidarski 5'!F28</f>
        <v>0</v>
      </c>
    </row>
    <row r="9" spans="1:6">
      <c r="A9" s="18" t="s">
        <v>80</v>
      </c>
      <c r="B9" t="s">
        <v>95</v>
      </c>
      <c r="C9" s="1"/>
      <c r="D9" s="31"/>
      <c r="E9" s="31"/>
      <c r="F9" s="292">
        <f>'BRAVARSKI 6'!F16</f>
        <v>0</v>
      </c>
    </row>
    <row r="10" spans="1:6">
      <c r="A10" s="18" t="s">
        <v>98</v>
      </c>
      <c r="B10" t="s">
        <v>99</v>
      </c>
      <c r="C10" s="1"/>
      <c r="D10" s="31"/>
      <c r="E10" s="31"/>
      <c r="F10" s="292">
        <f>'stolarski 7'!F11</f>
        <v>0</v>
      </c>
    </row>
    <row r="11" spans="1:6">
      <c r="A11" s="18" t="s">
        <v>102</v>
      </c>
      <c r="B11" t="s">
        <v>131</v>
      </c>
      <c r="C11" s="1"/>
      <c r="D11" s="31"/>
      <c r="E11" s="31"/>
      <c r="F11" s="292">
        <f>'keramika 8'!F12</f>
        <v>0</v>
      </c>
    </row>
    <row r="12" spans="1:6">
      <c r="A12" s="18" t="s">
        <v>123</v>
      </c>
      <c r="B12" t="s">
        <v>124</v>
      </c>
      <c r="C12" s="1"/>
      <c r="D12" s="31"/>
      <c r="E12" s="31"/>
      <c r="F12" s="292">
        <f>'ličilaki 9.'!F17</f>
        <v>0</v>
      </c>
    </row>
    <row r="13" spans="1:6">
      <c r="A13" s="18" t="s">
        <v>107</v>
      </c>
      <c r="B13" t="s">
        <v>103</v>
      </c>
      <c r="C13" s="1"/>
      <c r="D13" s="31"/>
      <c r="E13" s="31"/>
      <c r="F13" s="292">
        <f>'gips 10'!F7</f>
        <v>0</v>
      </c>
    </row>
    <row r="14" spans="1:6">
      <c r="A14" s="18" t="str">
        <f>'parket 11'!A3:B3</f>
        <v>11.00.</v>
      </c>
      <c r="B14" t="s">
        <v>109</v>
      </c>
      <c r="F14" s="291">
        <f>'parket 11'!F9</f>
        <v>0</v>
      </c>
    </row>
    <row r="15" spans="1:6">
      <c r="A15" s="18" t="s">
        <v>118</v>
      </c>
      <c r="B15" t="s">
        <v>230</v>
      </c>
      <c r="C15" s="1"/>
      <c r="D15" s="31"/>
      <c r="E15" s="31"/>
      <c r="F15" s="292">
        <f>'krovopokrivački 12'!F22</f>
        <v>0</v>
      </c>
    </row>
    <row r="16" spans="1:6">
      <c r="A16" s="18" t="s">
        <v>113</v>
      </c>
      <c r="B16" t="s">
        <v>250</v>
      </c>
      <c r="C16" s="1"/>
      <c r="D16" s="31"/>
      <c r="E16" s="31"/>
      <c r="F16" s="292">
        <f>'limarski 13'!F10</f>
        <v>0</v>
      </c>
    </row>
    <row r="17" spans="1:6">
      <c r="A17" s="18" t="s">
        <v>114</v>
      </c>
      <c r="B17" t="s">
        <v>266</v>
      </c>
      <c r="C17" s="1"/>
      <c r="D17" s="31"/>
      <c r="E17" s="31"/>
      <c r="F17" s="292">
        <f>'fasaderski 14'!F11</f>
        <v>0</v>
      </c>
    </row>
    <row r="18" spans="1:6">
      <c r="A18" s="18" t="s">
        <v>252</v>
      </c>
      <c r="B18" t="s">
        <v>255</v>
      </c>
      <c r="C18" s="1"/>
      <c r="D18" s="31"/>
      <c r="E18" s="31"/>
      <c r="F18" s="292">
        <f>'Okoliš 15'!F21</f>
        <v>0</v>
      </c>
    </row>
    <row r="19" spans="1:6">
      <c r="A19" s="18" t="s">
        <v>531</v>
      </c>
      <c r="B19" t="s">
        <v>251</v>
      </c>
      <c r="C19" s="1"/>
      <c r="D19" s="31"/>
      <c r="E19" s="31"/>
      <c r="F19" s="292">
        <v>0</v>
      </c>
    </row>
    <row r="20" spans="1:6">
      <c r="A20" s="18" t="s">
        <v>532</v>
      </c>
      <c r="B20" t="s">
        <v>253</v>
      </c>
      <c r="C20" s="1"/>
      <c r="D20" s="31"/>
      <c r="E20" s="31"/>
      <c r="F20" s="292">
        <v>0</v>
      </c>
    </row>
    <row r="21" spans="1:6">
      <c r="A21" s="41"/>
      <c r="B21" s="38" t="s">
        <v>132</v>
      </c>
      <c r="C21" s="35"/>
      <c r="D21" s="39"/>
      <c r="E21" s="39"/>
      <c r="F21" s="294">
        <f>SUM(F4:F20)</f>
        <v>0</v>
      </c>
    </row>
    <row r="22" spans="1:6">
      <c r="B22" s="17" t="s">
        <v>133</v>
      </c>
      <c r="F22" s="291">
        <f>F21*0.25</f>
        <v>0</v>
      </c>
    </row>
    <row r="23" spans="1:6">
      <c r="A23" s="41"/>
      <c r="B23" s="38" t="s">
        <v>134</v>
      </c>
      <c r="C23" s="35"/>
      <c r="D23" s="39"/>
      <c r="E23" s="39"/>
      <c r="F23" s="294">
        <f>SUM(F21:F22)</f>
        <v>0</v>
      </c>
    </row>
    <row r="26" spans="1:6">
      <c r="B26" s="22" t="s">
        <v>135</v>
      </c>
      <c r="C26" t="s">
        <v>533</v>
      </c>
    </row>
  </sheetData>
  <mergeCells count="1">
    <mergeCell ref="B3:E3"/>
  </mergeCells>
  <pageMargins left="0.7" right="0.7" top="0.75" bottom="0.75" header="0.3" footer="0.3"/>
  <pageSetup paperSize="9" orientation="portrait" r:id="rId1"/>
  <headerFooter>
    <oddHeader>&amp;RPetgrad d.o.o.
A.Starčevića 16a, Koprivnica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02"/>
  <sheetViews>
    <sheetView view="pageLayout" topLeftCell="A22" zoomScale="96" zoomScaleNormal="100" zoomScalePageLayoutView="96" workbookViewId="0">
      <selection activeCell="D38" sqref="D38"/>
    </sheetView>
  </sheetViews>
  <sheetFormatPr defaultRowHeight="15"/>
  <sheetData>
    <row r="2" spans="1:1">
      <c r="A2" t="s">
        <v>20</v>
      </c>
    </row>
    <row r="202" spans="1:1">
      <c r="A202" t="s">
        <v>21</v>
      </c>
    </row>
  </sheetData>
  <pageMargins left="0.7" right="0.7" top="0.75" bottom="0.75" header="0.3" footer="0.3"/>
  <pageSetup paperSize="9" orientation="portrait" r:id="rId1"/>
  <headerFooter>
    <oddHeader>&amp;RPetgrad d.o.o.
A.Starčevića 16a, Koprivnica</oddHeader>
    <oddFooter>&amp;C&amp;P/&amp;N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view="pageLayout" topLeftCell="A85" zoomScale="124" zoomScaleNormal="100" zoomScalePageLayoutView="124" workbookViewId="0">
      <selection activeCell="D38" sqref="D38"/>
    </sheetView>
  </sheetViews>
  <sheetFormatPr defaultRowHeight="15"/>
  <cols>
    <col min="1" max="1" width="81.5703125" customWidth="1"/>
  </cols>
  <sheetData>
    <row r="1" spans="1:6" ht="26.25">
      <c r="A1" s="27" t="s">
        <v>23</v>
      </c>
      <c r="B1" s="27"/>
      <c r="C1" s="27"/>
      <c r="D1" s="27"/>
      <c r="E1" s="27"/>
      <c r="F1" s="27"/>
    </row>
    <row r="2" spans="1:6" ht="409.5" customHeight="1">
      <c r="A2" s="328" t="s">
        <v>38</v>
      </c>
    </row>
    <row r="3" spans="1:6">
      <c r="A3" s="328"/>
    </row>
    <row r="4" spans="1:6">
      <c r="A4" s="328"/>
    </row>
    <row r="5" spans="1:6">
      <c r="A5" s="328"/>
    </row>
    <row r="6" spans="1:6">
      <c r="A6" s="328"/>
    </row>
    <row r="7" spans="1:6">
      <c r="A7" s="328"/>
    </row>
    <row r="8" spans="1:6">
      <c r="A8" s="328"/>
    </row>
    <row r="9" spans="1:6">
      <c r="A9" s="328"/>
    </row>
    <row r="10" spans="1:6">
      <c r="A10" s="328"/>
    </row>
    <row r="11" spans="1:6">
      <c r="A11" s="328"/>
    </row>
    <row r="12" spans="1:6">
      <c r="A12" s="328"/>
    </row>
    <row r="13" spans="1:6">
      <c r="A13" s="328"/>
    </row>
    <row r="14" spans="1:6">
      <c r="A14" s="328"/>
    </row>
    <row r="15" spans="1:6">
      <c r="A15" s="328"/>
    </row>
    <row r="16" spans="1:6">
      <c r="A16" s="328"/>
    </row>
    <row r="17" spans="1:1">
      <c r="A17" s="328"/>
    </row>
    <row r="18" spans="1:1">
      <c r="A18" s="328"/>
    </row>
    <row r="19" spans="1:1">
      <c r="A19" s="328"/>
    </row>
    <row r="20" spans="1:1">
      <c r="A20" s="328"/>
    </row>
    <row r="21" spans="1:1">
      <c r="A21" s="328"/>
    </row>
    <row r="22" spans="1:1">
      <c r="A22" s="328"/>
    </row>
    <row r="23" spans="1:1">
      <c r="A23" s="328"/>
    </row>
    <row r="24" spans="1:1">
      <c r="A24" s="328"/>
    </row>
    <row r="25" spans="1:1">
      <c r="A25" s="328"/>
    </row>
    <row r="26" spans="1:1">
      <c r="A26" s="328"/>
    </row>
    <row r="27" spans="1:1" ht="409.5" customHeight="1">
      <c r="A27" s="328" t="s">
        <v>39</v>
      </c>
    </row>
    <row r="28" spans="1:1">
      <c r="A28" s="328"/>
    </row>
    <row r="29" spans="1:1">
      <c r="A29" s="328"/>
    </row>
    <row r="30" spans="1:1">
      <c r="A30" s="328"/>
    </row>
    <row r="31" spans="1:1">
      <c r="A31" s="328"/>
    </row>
    <row r="32" spans="1:1">
      <c r="A32" s="328"/>
    </row>
    <row r="33" spans="1:1">
      <c r="A33" s="328"/>
    </row>
    <row r="34" spans="1:1">
      <c r="A34" s="328"/>
    </row>
    <row r="35" spans="1:1">
      <c r="A35" s="328"/>
    </row>
    <row r="36" spans="1:1">
      <c r="A36" s="328"/>
    </row>
    <row r="37" spans="1:1">
      <c r="A37" s="328"/>
    </row>
    <row r="38" spans="1:1">
      <c r="A38" s="328"/>
    </row>
    <row r="39" spans="1:1">
      <c r="A39" s="328"/>
    </row>
    <row r="40" spans="1:1">
      <c r="A40" s="328"/>
    </row>
    <row r="41" spans="1:1">
      <c r="A41" s="328"/>
    </row>
    <row r="42" spans="1:1">
      <c r="A42" s="328"/>
    </row>
    <row r="43" spans="1:1">
      <c r="A43" s="328"/>
    </row>
    <row r="44" spans="1:1">
      <c r="A44" s="328"/>
    </row>
    <row r="45" spans="1:1">
      <c r="A45" s="328"/>
    </row>
    <row r="46" spans="1:1">
      <c r="A46" s="328"/>
    </row>
    <row r="47" spans="1:1">
      <c r="A47" s="328"/>
    </row>
    <row r="48" spans="1:1">
      <c r="A48" s="328"/>
    </row>
    <row r="49" spans="1:1">
      <c r="A49" s="328"/>
    </row>
    <row r="50" spans="1:1">
      <c r="A50" s="328"/>
    </row>
    <row r="51" spans="1:1" ht="409.5" customHeight="1">
      <c r="A51" s="328" t="s">
        <v>40</v>
      </c>
    </row>
    <row r="52" spans="1:1">
      <c r="A52" s="328"/>
    </row>
    <row r="53" spans="1:1">
      <c r="A53" s="328"/>
    </row>
    <row r="54" spans="1:1">
      <c r="A54" s="328"/>
    </row>
    <row r="55" spans="1:1">
      <c r="A55" s="328"/>
    </row>
    <row r="56" spans="1:1">
      <c r="A56" s="328"/>
    </row>
    <row r="57" spans="1:1">
      <c r="A57" s="328"/>
    </row>
    <row r="58" spans="1:1">
      <c r="A58" s="328"/>
    </row>
    <row r="59" spans="1:1">
      <c r="A59" s="328"/>
    </row>
    <row r="60" spans="1:1">
      <c r="A60" s="328"/>
    </row>
    <row r="61" spans="1:1">
      <c r="A61" s="328"/>
    </row>
    <row r="62" spans="1:1">
      <c r="A62" s="328"/>
    </row>
    <row r="63" spans="1:1">
      <c r="A63" s="328"/>
    </row>
    <row r="64" spans="1:1">
      <c r="A64" s="328"/>
    </row>
    <row r="65" spans="1:1">
      <c r="A65" s="328"/>
    </row>
    <row r="66" spans="1:1">
      <c r="A66" s="328"/>
    </row>
    <row r="67" spans="1:1">
      <c r="A67" s="328"/>
    </row>
    <row r="68" spans="1:1">
      <c r="A68" s="328"/>
    </row>
    <row r="69" spans="1:1">
      <c r="A69" s="328"/>
    </row>
    <row r="70" spans="1:1">
      <c r="A70" s="328"/>
    </row>
    <row r="71" spans="1:1">
      <c r="A71" s="328"/>
    </row>
    <row r="72" spans="1:1">
      <c r="A72" s="328"/>
    </row>
    <row r="73" spans="1:1">
      <c r="A73" s="328"/>
    </row>
    <row r="74" spans="1:1">
      <c r="A74" s="328"/>
    </row>
    <row r="75" spans="1:1" ht="409.5" customHeight="1">
      <c r="A75" s="328" t="s">
        <v>41</v>
      </c>
    </row>
    <row r="76" spans="1:1">
      <c r="A76" s="328"/>
    </row>
    <row r="77" spans="1:1">
      <c r="A77" s="328"/>
    </row>
    <row r="78" spans="1:1">
      <c r="A78" s="328"/>
    </row>
    <row r="79" spans="1:1">
      <c r="A79" s="328"/>
    </row>
    <row r="80" spans="1:1">
      <c r="A80" s="328"/>
    </row>
    <row r="81" spans="1:1">
      <c r="A81" s="328"/>
    </row>
    <row r="82" spans="1:1">
      <c r="A82" s="328"/>
    </row>
    <row r="83" spans="1:1">
      <c r="A83" s="328"/>
    </row>
    <row r="84" spans="1:1">
      <c r="A84" s="328"/>
    </row>
    <row r="85" spans="1:1">
      <c r="A85" s="328"/>
    </row>
    <row r="86" spans="1:1">
      <c r="A86" s="328"/>
    </row>
    <row r="87" spans="1:1">
      <c r="A87" s="328"/>
    </row>
    <row r="88" spans="1:1" ht="3.75" customHeight="1">
      <c r="A88" s="328"/>
    </row>
    <row r="89" spans="1:1" hidden="1">
      <c r="A89" s="328"/>
    </row>
    <row r="90" spans="1:1" hidden="1">
      <c r="A90" s="328"/>
    </row>
    <row r="91" spans="1:1" hidden="1">
      <c r="A91" s="328"/>
    </row>
    <row r="92" spans="1:1" hidden="1">
      <c r="A92" s="328"/>
    </row>
    <row r="93" spans="1:1" hidden="1">
      <c r="A93" s="328"/>
    </row>
    <row r="94" spans="1:1" hidden="1">
      <c r="A94" s="328"/>
    </row>
    <row r="95" spans="1:1" hidden="1">
      <c r="A95" s="328"/>
    </row>
    <row r="96" spans="1:1" hidden="1">
      <c r="A96" s="328"/>
    </row>
    <row r="97" spans="1:1" hidden="1">
      <c r="A97" s="328"/>
    </row>
    <row r="98" spans="1:1" hidden="1">
      <c r="A98" s="328"/>
    </row>
  </sheetData>
  <mergeCells count="4">
    <mergeCell ref="A2:A26"/>
    <mergeCell ref="A27:A50"/>
    <mergeCell ref="A51:A74"/>
    <mergeCell ref="A75:A98"/>
  </mergeCells>
  <pageMargins left="0.7" right="0.7" top="0.75" bottom="0.75" header="0.3" footer="0.3"/>
  <pageSetup paperSize="9" orientation="portrait" r:id="rId1"/>
  <headerFooter>
    <oddHeader>&amp;RPetgrad d.o.o.
A.Starčevića 16a, Koprivnica</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8"/>
  <sheetViews>
    <sheetView tabSelected="1" view="pageLayout" zoomScaleNormal="100" workbookViewId="0">
      <selection activeCell="F10" sqref="F10"/>
    </sheetView>
  </sheetViews>
  <sheetFormatPr defaultRowHeight="15"/>
  <cols>
    <col min="1" max="1" width="6.5703125" style="15" customWidth="1"/>
    <col min="2" max="2" width="39.5703125" style="53" customWidth="1"/>
    <col min="3" max="3" width="7.7109375" customWidth="1"/>
    <col min="4" max="4" width="9.28515625" style="13" customWidth="1"/>
    <col min="5" max="5" width="12" style="13" customWidth="1"/>
    <col min="6" max="6" width="17.5703125" style="291" customWidth="1"/>
  </cols>
  <sheetData>
    <row r="1" spans="1:6" s="25" customFormat="1" ht="24">
      <c r="A1" s="24" t="s">
        <v>25</v>
      </c>
      <c r="B1" s="45" t="s">
        <v>26</v>
      </c>
      <c r="C1" s="24" t="s">
        <v>27</v>
      </c>
      <c r="D1" s="24" t="s">
        <v>28</v>
      </c>
      <c r="E1" s="47" t="s">
        <v>29</v>
      </c>
      <c r="F1" s="321" t="s">
        <v>31</v>
      </c>
    </row>
    <row r="2" spans="1:6" s="25" customFormat="1" ht="12">
      <c r="A2" s="26"/>
      <c r="B2" s="54"/>
      <c r="C2" s="26"/>
      <c r="D2" s="26"/>
      <c r="E2" s="26"/>
      <c r="F2" s="322"/>
    </row>
    <row r="3" spans="1:6">
      <c r="A3" s="35" t="s">
        <v>32</v>
      </c>
      <c r="B3" s="55" t="s">
        <v>145</v>
      </c>
    </row>
    <row r="4" spans="1:6">
      <c r="A4"/>
      <c r="B4" s="51"/>
    </row>
    <row r="5" spans="1:6" ht="135">
      <c r="A5" s="15" t="s">
        <v>33</v>
      </c>
      <c r="B5" s="29" t="s">
        <v>46</v>
      </c>
    </row>
    <row r="6" spans="1:6" ht="90">
      <c r="B6" s="30" t="s">
        <v>42</v>
      </c>
    </row>
    <row r="7" spans="1:6" ht="90">
      <c r="B7" s="30" t="s">
        <v>43</v>
      </c>
    </row>
    <row r="8" spans="1:6" ht="75">
      <c r="B8" s="30" t="s">
        <v>44</v>
      </c>
    </row>
    <row r="9" spans="1:6" ht="46.5" customHeight="1">
      <c r="B9" s="30" t="s">
        <v>45</v>
      </c>
      <c r="C9" t="s">
        <v>24</v>
      </c>
      <c r="D9" s="13">
        <v>1</v>
      </c>
      <c r="F9" s="291">
        <f t="shared" ref="F9" si="0">E9*D9</f>
        <v>0</v>
      </c>
    </row>
    <row r="11" spans="1:6" ht="30">
      <c r="A11" s="15" t="s">
        <v>34</v>
      </c>
      <c r="B11" s="53" t="s">
        <v>35</v>
      </c>
      <c r="C11" t="s">
        <v>24</v>
      </c>
      <c r="D11" s="13">
        <v>1</v>
      </c>
      <c r="F11" s="291">
        <f t="shared" ref="F11:F13" si="1">E11*D11</f>
        <v>0</v>
      </c>
    </row>
    <row r="13" spans="1:6" ht="198.75" customHeight="1">
      <c r="A13" s="15" t="s">
        <v>36</v>
      </c>
      <c r="B13" s="53" t="s">
        <v>143</v>
      </c>
      <c r="C13" t="s">
        <v>24</v>
      </c>
      <c r="D13" s="13">
        <v>1</v>
      </c>
      <c r="F13" s="291">
        <f t="shared" si="1"/>
        <v>0</v>
      </c>
    </row>
    <row r="14" spans="1:6" ht="15.75" customHeight="1"/>
    <row r="15" spans="1:6" ht="34.5" customHeight="1">
      <c r="A15" s="15" t="s">
        <v>144</v>
      </c>
      <c r="B15" s="53" t="s">
        <v>181</v>
      </c>
      <c r="C15" t="s">
        <v>160</v>
      </c>
      <c r="D15" s="13">
        <v>1</v>
      </c>
      <c r="F15" s="291">
        <f>E15*D15</f>
        <v>0</v>
      </c>
    </row>
    <row r="16" spans="1:6" ht="15.75" customHeight="1"/>
    <row r="17" spans="1:6" ht="46.5" customHeight="1">
      <c r="A17" s="15" t="s">
        <v>147</v>
      </c>
      <c r="B17" s="53" t="s">
        <v>201</v>
      </c>
    </row>
    <row r="18" spans="1:6" ht="15.75" customHeight="1">
      <c r="B18" s="53" t="s">
        <v>175</v>
      </c>
      <c r="C18" t="s">
        <v>24</v>
      </c>
      <c r="D18" s="13">
        <v>1</v>
      </c>
      <c r="F18" s="291">
        <f>E18*D18</f>
        <v>0</v>
      </c>
    </row>
    <row r="19" spans="1:6" ht="15.75" customHeight="1">
      <c r="B19" s="53" t="s">
        <v>176</v>
      </c>
      <c r="C19" t="s">
        <v>24</v>
      </c>
      <c r="D19" s="13">
        <v>2</v>
      </c>
      <c r="F19" s="291">
        <f t="shared" ref="F19:F36" si="2">E19*D19</f>
        <v>0</v>
      </c>
    </row>
    <row r="20" spans="1:6" ht="15.75" customHeight="1"/>
    <row r="21" spans="1:6" ht="45.75" customHeight="1">
      <c r="A21" s="15" t="s">
        <v>148</v>
      </c>
      <c r="B21" s="53" t="s">
        <v>177</v>
      </c>
      <c r="C21" t="s">
        <v>47</v>
      </c>
      <c r="D21" s="13">
        <f>(3.63+1.93+0.12+1.4)*0.35*0.7*1.1</f>
        <v>1.9080599999999999</v>
      </c>
      <c r="F21" s="291">
        <f t="shared" si="2"/>
        <v>0</v>
      </c>
    </row>
    <row r="22" spans="1:6" ht="15.75" customHeight="1"/>
    <row r="23" spans="1:6" ht="47.25" customHeight="1">
      <c r="A23" s="15" t="s">
        <v>149</v>
      </c>
      <c r="B23" s="53" t="s">
        <v>178</v>
      </c>
    </row>
    <row r="24" spans="1:6" ht="15.75" customHeight="1">
      <c r="B24" s="53" t="s">
        <v>179</v>
      </c>
      <c r="C24" t="s">
        <v>49</v>
      </c>
      <c r="D24" s="13">
        <f>6.75*(1.9+0.12+1.4+0.3+1.12)</f>
        <v>32.67</v>
      </c>
      <c r="F24" s="291">
        <f t="shared" si="2"/>
        <v>0</v>
      </c>
    </row>
    <row r="25" spans="1:6" ht="15.75" customHeight="1">
      <c r="B25" s="53" t="s">
        <v>110</v>
      </c>
      <c r="C25" t="s">
        <v>49</v>
      </c>
      <c r="D25" s="13">
        <f>6.75*3.63</f>
        <v>24.502499999999998</v>
      </c>
      <c r="F25" s="291">
        <f t="shared" si="2"/>
        <v>0</v>
      </c>
    </row>
    <row r="26" spans="1:6" ht="15.75" customHeight="1">
      <c r="B26" s="53" t="s">
        <v>180</v>
      </c>
      <c r="C26" t="s">
        <v>49</v>
      </c>
      <c r="D26" s="13">
        <f>4.84*2*2.6+6.75*2*2.6</f>
        <v>60.268000000000001</v>
      </c>
      <c r="F26" s="291">
        <f t="shared" si="2"/>
        <v>0</v>
      </c>
    </row>
    <row r="27" spans="1:6" ht="15.75" customHeight="1"/>
    <row r="28" spans="1:6" ht="46.5" customHeight="1">
      <c r="A28" s="15" t="s">
        <v>150</v>
      </c>
      <c r="B28" s="53" t="s">
        <v>182</v>
      </c>
      <c r="C28" t="s">
        <v>24</v>
      </c>
      <c r="D28" s="13">
        <v>1</v>
      </c>
      <c r="F28" s="291">
        <f t="shared" si="2"/>
        <v>0</v>
      </c>
    </row>
    <row r="29" spans="1:6" ht="15.75" customHeight="1"/>
    <row r="30" spans="1:6" ht="48" customHeight="1">
      <c r="A30" s="15" t="s">
        <v>168</v>
      </c>
      <c r="B30" s="53" t="s">
        <v>200</v>
      </c>
      <c r="C30" t="s">
        <v>50</v>
      </c>
      <c r="D30" s="13">
        <v>1</v>
      </c>
      <c r="F30" s="291">
        <f>E30*D30</f>
        <v>0</v>
      </c>
    </row>
    <row r="31" spans="1:6" ht="15.75" customHeight="1"/>
    <row r="32" spans="1:6" ht="78" customHeight="1">
      <c r="A32" s="15" t="s">
        <v>137</v>
      </c>
      <c r="B32" s="53" t="s">
        <v>204</v>
      </c>
      <c r="C32" t="s">
        <v>24</v>
      </c>
      <c r="D32" s="13">
        <v>1</v>
      </c>
      <c r="F32" s="291">
        <f>E32*D32</f>
        <v>0</v>
      </c>
    </row>
    <row r="33" spans="1:6" ht="15.75" customHeight="1"/>
    <row r="34" spans="1:6" ht="65.25" customHeight="1">
      <c r="A34" s="15" t="s">
        <v>138</v>
      </c>
      <c r="B34" s="53" t="s">
        <v>217</v>
      </c>
      <c r="C34" t="s">
        <v>160</v>
      </c>
      <c r="D34" s="13">
        <v>1</v>
      </c>
      <c r="F34" s="291">
        <f>E34*D34</f>
        <v>0</v>
      </c>
    </row>
    <row r="35" spans="1:6" ht="15.75" customHeight="1"/>
    <row r="36" spans="1:6" ht="66.75" customHeight="1">
      <c r="A36" s="15" t="s">
        <v>216</v>
      </c>
      <c r="B36" s="53" t="s">
        <v>183</v>
      </c>
      <c r="C36" t="s">
        <v>160</v>
      </c>
      <c r="D36" s="13">
        <v>1</v>
      </c>
      <c r="F36" s="291">
        <f t="shared" si="2"/>
        <v>0</v>
      </c>
    </row>
    <row r="37" spans="1:6" ht="15.75" customHeight="1"/>
    <row r="38" spans="1:6">
      <c r="A38" s="35" t="s">
        <v>32</v>
      </c>
      <c r="B38" s="55" t="s">
        <v>37</v>
      </c>
      <c r="C38" s="35"/>
      <c r="D38" s="35"/>
      <c r="E38" s="35"/>
      <c r="F38" s="294">
        <f>SUM(F9:F37)</f>
        <v>0</v>
      </c>
    </row>
  </sheetData>
  <pageMargins left="0.25" right="0.25" top="0.75" bottom="0.75" header="0.3" footer="0.3"/>
  <pageSetup paperSize="9" orientation="portrait" r:id="rId1"/>
  <headerFooter>
    <oddHeader>&amp;RPetgrad d.o.o.
A.Starčevića 16a, Koprivnica</oddHeader>
    <oddFooter>&amp;C&amp;P/&amp;N</oddFooter>
  </headerFooter>
  <rowBreaks count="1" manualBreakCount="1">
    <brk id="3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view="pageLayout" topLeftCell="A6" zoomScaleNormal="100" workbookViewId="0">
      <selection activeCell="F6" sqref="F1:F1048576"/>
    </sheetView>
  </sheetViews>
  <sheetFormatPr defaultRowHeight="15"/>
  <cols>
    <col min="1" max="1" width="6.42578125" style="15" customWidth="1"/>
    <col min="2" max="2" width="31.42578125" style="17" customWidth="1"/>
    <col min="4" max="4" width="9.140625" style="13"/>
    <col min="5" max="5" width="12.28515625" style="13" customWidth="1"/>
    <col min="6" max="6" width="18" style="291" customWidth="1"/>
  </cols>
  <sheetData>
    <row r="1" spans="1:6" ht="24">
      <c r="A1" s="42" t="s">
        <v>25</v>
      </c>
      <c r="B1" s="43" t="s">
        <v>26</v>
      </c>
      <c r="C1" s="43" t="s">
        <v>27</v>
      </c>
      <c r="D1" s="43" t="s">
        <v>28</v>
      </c>
      <c r="E1" s="47" t="s">
        <v>29</v>
      </c>
      <c r="F1" s="324" t="s">
        <v>31</v>
      </c>
    </row>
    <row r="2" spans="1:6">
      <c r="A2" s="44"/>
      <c r="B2" s="32"/>
      <c r="C2" s="1"/>
      <c r="D2" s="31"/>
      <c r="E2" s="31"/>
      <c r="F2" s="292"/>
    </row>
    <row r="3" spans="1:6">
      <c r="A3" s="41" t="s">
        <v>52</v>
      </c>
      <c r="B3" s="38" t="s">
        <v>53</v>
      </c>
      <c r="C3" s="1"/>
      <c r="D3" s="31"/>
      <c r="E3" s="31"/>
      <c r="F3" s="292"/>
    </row>
    <row r="4" spans="1:6">
      <c r="A4" s="44"/>
      <c r="B4" s="32"/>
      <c r="C4" s="1"/>
      <c r="D4" s="31"/>
      <c r="E4" s="31"/>
      <c r="F4" s="292"/>
    </row>
    <row r="5" spans="1:6" ht="148.5" customHeight="1">
      <c r="A5" s="44" t="s">
        <v>59</v>
      </c>
      <c r="B5" s="32" t="s">
        <v>184</v>
      </c>
      <c r="C5" s="1" t="s">
        <v>47</v>
      </c>
      <c r="D5" s="31">
        <f>40*0.1</f>
        <v>4</v>
      </c>
      <c r="E5" s="31"/>
      <c r="F5" s="292">
        <f>E5*D5</f>
        <v>0</v>
      </c>
    </row>
    <row r="6" spans="1:6">
      <c r="A6" s="44"/>
      <c r="B6" s="32"/>
      <c r="C6" s="1"/>
      <c r="D6" s="31"/>
      <c r="E6" s="31"/>
      <c r="F6" s="292"/>
    </row>
    <row r="7" spans="1:6" ht="149.25" customHeight="1">
      <c r="A7" s="44" t="s">
        <v>60</v>
      </c>
      <c r="B7" s="32" t="s">
        <v>185</v>
      </c>
      <c r="C7" s="1" t="s">
        <v>47</v>
      </c>
      <c r="D7" s="31">
        <f>(9.5*2+3.65)*0.5*0.8+0.94</f>
        <v>10</v>
      </c>
      <c r="E7" s="31"/>
      <c r="F7" s="292">
        <f t="shared" ref="F7:F10" si="0">E7*D7</f>
        <v>0</v>
      </c>
    </row>
    <row r="8" spans="1:6">
      <c r="A8" s="44"/>
      <c r="B8" s="32"/>
      <c r="C8" s="1"/>
      <c r="D8" s="31"/>
      <c r="E8" s="31"/>
      <c r="F8" s="292"/>
    </row>
    <row r="9" spans="1:6" ht="126.75" customHeight="1">
      <c r="A9" s="44" t="s">
        <v>61</v>
      </c>
      <c r="B9" s="34" t="s">
        <v>62</v>
      </c>
      <c r="C9" s="1"/>
      <c r="D9" s="31"/>
      <c r="E9" s="31"/>
      <c r="F9" s="292"/>
    </row>
    <row r="10" spans="1:6">
      <c r="A10" s="44"/>
      <c r="B10" s="32" t="s">
        <v>151</v>
      </c>
      <c r="C10" s="1" t="s">
        <v>47</v>
      </c>
      <c r="D10" s="31">
        <f>40*0.6</f>
        <v>24</v>
      </c>
      <c r="E10" s="31"/>
      <c r="F10" s="292">
        <f t="shared" si="0"/>
        <v>0</v>
      </c>
    </row>
    <row r="11" spans="1:6">
      <c r="A11" s="44"/>
      <c r="B11" s="32"/>
      <c r="C11" s="1"/>
      <c r="D11" s="31"/>
      <c r="E11" s="31"/>
      <c r="F11" s="292"/>
    </row>
    <row r="12" spans="1:6" ht="150">
      <c r="A12" s="44" t="s">
        <v>152</v>
      </c>
      <c r="B12" s="32" t="s">
        <v>153</v>
      </c>
      <c r="C12" s="1" t="s">
        <v>47</v>
      </c>
      <c r="D12" s="31">
        <f>8*0.5*0.5*4*1</f>
        <v>8</v>
      </c>
      <c r="E12" s="31"/>
      <c r="F12" s="292">
        <f>E12*D12</f>
        <v>0</v>
      </c>
    </row>
    <row r="13" spans="1:6">
      <c r="A13" s="44"/>
      <c r="B13" s="32"/>
      <c r="C13" s="1"/>
      <c r="D13" s="31"/>
      <c r="E13" s="31"/>
      <c r="F13" s="292"/>
    </row>
    <row r="14" spans="1:6">
      <c r="A14" s="41" t="s">
        <v>52</v>
      </c>
      <c r="B14" s="38" t="s">
        <v>58</v>
      </c>
      <c r="C14" s="35"/>
      <c r="D14" s="39"/>
      <c r="E14" s="39"/>
      <c r="F14" s="294">
        <f>SUM(F5:F13)</f>
        <v>0</v>
      </c>
    </row>
  </sheetData>
  <pageMargins left="0.7" right="0.34375" top="0.75" bottom="0.75" header="0.3" footer="0.3"/>
  <pageSetup paperSize="9" orientation="portrait" r:id="rId1"/>
  <headerFooter>
    <oddHeader>&amp;RPetgrad d.o.o.
A.Starčevića 16a, Koprivnica</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5"/>
  <sheetViews>
    <sheetView view="pageLayout" topLeftCell="A23" zoomScaleNormal="100" workbookViewId="0">
      <selection activeCell="F23" sqref="F1:F1048576"/>
    </sheetView>
  </sheetViews>
  <sheetFormatPr defaultRowHeight="15"/>
  <cols>
    <col min="1" max="1" width="6.5703125" style="15" customWidth="1"/>
    <col min="2" max="2" width="39.5703125" style="17" customWidth="1"/>
    <col min="3" max="3" width="7.7109375" customWidth="1"/>
    <col min="4" max="4" width="9.28515625" style="13" customWidth="1"/>
    <col min="5" max="5" width="12" style="13" customWidth="1"/>
    <col min="6" max="6" width="17.5703125" style="291" customWidth="1"/>
  </cols>
  <sheetData>
    <row r="1" spans="1:6" s="25" customFormat="1" ht="24">
      <c r="A1" s="45" t="s">
        <v>25</v>
      </c>
      <c r="B1" s="24" t="s">
        <v>26</v>
      </c>
      <c r="C1" s="24" t="s">
        <v>27</v>
      </c>
      <c r="D1" s="24" t="s">
        <v>28</v>
      </c>
      <c r="E1" s="47" t="s">
        <v>29</v>
      </c>
      <c r="F1" s="321" t="s">
        <v>31</v>
      </c>
    </row>
    <row r="3" spans="1:6" s="40" customFormat="1">
      <c r="A3" s="41" t="s">
        <v>54</v>
      </c>
      <c r="B3" s="38" t="s">
        <v>64</v>
      </c>
      <c r="D3" s="37"/>
      <c r="E3" s="37"/>
      <c r="F3" s="293"/>
    </row>
    <row r="4" spans="1:6" ht="90">
      <c r="A4" s="15" t="s">
        <v>55</v>
      </c>
      <c r="B4" s="17" t="s">
        <v>186</v>
      </c>
    </row>
    <row r="5" spans="1:6">
      <c r="B5" s="22" t="s">
        <v>51</v>
      </c>
      <c r="C5" t="s">
        <v>47</v>
      </c>
      <c r="D5" s="13">
        <f>'zemljani 2'!D7</f>
        <v>10</v>
      </c>
      <c r="F5" s="291">
        <f>E5*D5</f>
        <v>0</v>
      </c>
    </row>
    <row r="6" spans="1:6">
      <c r="B6" s="22" t="s">
        <v>187</v>
      </c>
      <c r="C6" t="s">
        <v>49</v>
      </c>
      <c r="D6" s="13">
        <f>9.5*0.8*1.5+0.6</f>
        <v>12</v>
      </c>
      <c r="F6" s="291">
        <f>E6*D6</f>
        <v>0</v>
      </c>
    </row>
    <row r="8" spans="1:6" ht="45">
      <c r="A8" s="15" t="s">
        <v>56</v>
      </c>
      <c r="B8" s="17" t="s">
        <v>188</v>
      </c>
    </row>
    <row r="9" spans="1:6">
      <c r="B9" s="46" t="s">
        <v>51</v>
      </c>
      <c r="C9" s="1" t="s">
        <v>47</v>
      </c>
      <c r="D9" s="13">
        <f>(9.5*2+3.65)*0.3*0.7+0.24</f>
        <v>4.9964999999999993</v>
      </c>
      <c r="F9" s="291">
        <f t="shared" ref="F9:F28" si="0">E9*D9</f>
        <v>0</v>
      </c>
    </row>
    <row r="10" spans="1:6">
      <c r="B10" s="46" t="s">
        <v>68</v>
      </c>
      <c r="C10" s="1" t="s">
        <v>47</v>
      </c>
      <c r="D10" s="13">
        <f>(9.5*2+3.65)*0.5*2+0.35</f>
        <v>23</v>
      </c>
      <c r="F10" s="291">
        <f t="shared" si="0"/>
        <v>0</v>
      </c>
    </row>
    <row r="11" spans="1:6">
      <c r="B11" s="22" t="s">
        <v>187</v>
      </c>
      <c r="C11" t="s">
        <v>49</v>
      </c>
      <c r="D11" s="13">
        <f>9.5*0.6*1.5+0.45</f>
        <v>9</v>
      </c>
      <c r="F11" s="291">
        <f>E11*D11</f>
        <v>0</v>
      </c>
    </row>
    <row r="13" spans="1:6" ht="90">
      <c r="A13" s="15" t="s">
        <v>57</v>
      </c>
      <c r="B13" s="17" t="s">
        <v>205</v>
      </c>
    </row>
    <row r="14" spans="1:6">
      <c r="B14" s="46" t="s">
        <v>51</v>
      </c>
      <c r="C14" s="1" t="s">
        <v>47</v>
      </c>
      <c r="D14" s="13">
        <f>40*0.15*1.2+0.8</f>
        <v>7.9999999999999991</v>
      </c>
      <c r="F14" s="291">
        <f t="shared" si="0"/>
        <v>0</v>
      </c>
    </row>
    <row r="15" spans="1:6">
      <c r="B15" s="46" t="s">
        <v>68</v>
      </c>
      <c r="C15" s="1" t="s">
        <v>47</v>
      </c>
      <c r="D15" s="13">
        <f>(9.5+2*3.65)*0.2+0.64</f>
        <v>4</v>
      </c>
      <c r="F15" s="291">
        <f t="shared" ref="F15:F16" si="1">E15*D15</f>
        <v>0</v>
      </c>
    </row>
    <row r="16" spans="1:6">
      <c r="A16" s="44"/>
      <c r="B16" s="46" t="s">
        <v>187</v>
      </c>
      <c r="C16" s="1" t="s">
        <v>49</v>
      </c>
      <c r="D16" s="31">
        <f>9.6*0.15*1.5+0.84</f>
        <v>3</v>
      </c>
      <c r="E16" s="31"/>
      <c r="F16" s="291">
        <f t="shared" si="1"/>
        <v>0</v>
      </c>
    </row>
    <row r="17" spans="1:6">
      <c r="A17" s="44"/>
      <c r="B17" s="46"/>
      <c r="C17" s="1"/>
      <c r="D17" s="31"/>
      <c r="E17" s="31"/>
      <c r="F17" s="292"/>
    </row>
    <row r="18" spans="1:6" ht="60">
      <c r="A18" s="15" t="s">
        <v>71</v>
      </c>
      <c r="B18" s="17" t="s">
        <v>69</v>
      </c>
      <c r="C18" s="1"/>
    </row>
    <row r="19" spans="1:6">
      <c r="B19" s="46" t="s">
        <v>51</v>
      </c>
      <c r="C19" s="1" t="s">
        <v>47</v>
      </c>
      <c r="D19" s="31">
        <f>3.5*0.3*0.3*8+(9.5*2+3.6*3)*0.3*0.5+0.01</f>
        <v>7</v>
      </c>
      <c r="E19" s="31"/>
      <c r="F19" s="291">
        <f t="shared" si="0"/>
        <v>0</v>
      </c>
    </row>
    <row r="20" spans="1:6">
      <c r="B20" s="46" t="s">
        <v>68</v>
      </c>
      <c r="C20" s="1" t="s">
        <v>47</v>
      </c>
      <c r="D20" s="31">
        <f>0.3*4*4*8+(9.5*2+3.6*3)*1.3+0.86</f>
        <v>78</v>
      </c>
      <c r="E20" s="31"/>
      <c r="F20" s="291">
        <f t="shared" si="0"/>
        <v>0</v>
      </c>
    </row>
    <row r="21" spans="1:6">
      <c r="A21" s="44"/>
      <c r="B21" s="46" t="s">
        <v>187</v>
      </c>
      <c r="C21" s="1" t="s">
        <v>49</v>
      </c>
      <c r="D21" s="31">
        <f>9.5*0.5*1.5+0.87</f>
        <v>7.9950000000000001</v>
      </c>
      <c r="E21" s="31"/>
      <c r="F21" s="291">
        <f t="shared" si="0"/>
        <v>0</v>
      </c>
    </row>
    <row r="23" spans="1:6" ht="75">
      <c r="A23" s="15" t="s">
        <v>72</v>
      </c>
      <c r="B23" s="17" t="s">
        <v>202</v>
      </c>
    </row>
    <row r="24" spans="1:6">
      <c r="B24" s="46" t="s">
        <v>51</v>
      </c>
      <c r="C24" s="1" t="s">
        <v>47</v>
      </c>
      <c r="D24" s="13">
        <f>40*0.18+0.8</f>
        <v>7.9999999999999991</v>
      </c>
      <c r="F24" s="291">
        <f t="shared" ref="F24:F26" si="2">E24*D24</f>
        <v>0</v>
      </c>
    </row>
    <row r="25" spans="1:6">
      <c r="B25" s="46" t="s">
        <v>68</v>
      </c>
      <c r="C25" s="1" t="s">
        <v>47</v>
      </c>
      <c r="D25" s="13">
        <f>40*1.1</f>
        <v>44</v>
      </c>
      <c r="F25" s="291">
        <f t="shared" si="2"/>
        <v>0</v>
      </c>
    </row>
    <row r="26" spans="1:6">
      <c r="A26" s="44"/>
      <c r="B26" s="46" t="s">
        <v>187</v>
      </c>
      <c r="C26" s="1" t="s">
        <v>49</v>
      </c>
      <c r="D26" s="31">
        <f>9.6*0.2*1.5+0.12</f>
        <v>3</v>
      </c>
      <c r="E26" s="31"/>
      <c r="F26" s="291">
        <f t="shared" si="2"/>
        <v>0</v>
      </c>
    </row>
    <row r="28" spans="1:6" ht="135" customHeight="1">
      <c r="A28" s="15" t="s">
        <v>73</v>
      </c>
      <c r="B28" s="17" t="s">
        <v>189</v>
      </c>
      <c r="C28" s="1" t="s">
        <v>49</v>
      </c>
      <c r="D28" s="13">
        <v>40</v>
      </c>
      <c r="F28" s="291">
        <f t="shared" si="0"/>
        <v>0</v>
      </c>
    </row>
    <row r="30" spans="1:6" ht="30">
      <c r="A30" s="15" t="s">
        <v>74</v>
      </c>
      <c r="B30" s="17" t="s">
        <v>195</v>
      </c>
      <c r="C30" s="1" t="s">
        <v>48</v>
      </c>
      <c r="D30" s="13">
        <v>5</v>
      </c>
      <c r="F30" s="291">
        <f>E30*D30</f>
        <v>0</v>
      </c>
    </row>
    <row r="32" spans="1:6" ht="30">
      <c r="A32" s="15" t="s">
        <v>194</v>
      </c>
      <c r="B32" s="17" t="s">
        <v>79</v>
      </c>
      <c r="C32" s="1" t="s">
        <v>66</v>
      </c>
      <c r="D32" s="13">
        <f>(D5+D9+D14+D19+D24)*80+0.28</f>
        <v>3040</v>
      </c>
      <c r="F32" s="291">
        <f>E32*D32</f>
        <v>0</v>
      </c>
    </row>
    <row r="33" spans="1:6">
      <c r="B33" s="22"/>
    </row>
    <row r="34" spans="1:6">
      <c r="B34" s="22"/>
    </row>
    <row r="35" spans="1:6">
      <c r="A35" s="41" t="s">
        <v>54</v>
      </c>
      <c r="B35" s="38" t="s">
        <v>70</v>
      </c>
      <c r="C35" s="35"/>
      <c r="D35" s="39"/>
      <c r="E35" s="39"/>
      <c r="F35" s="294">
        <f>SUM(F4:F34)</f>
        <v>0</v>
      </c>
    </row>
  </sheetData>
  <pageMargins left="0.25" right="0.25" top="0.75" bottom="0.75" header="0.3" footer="0.3"/>
  <pageSetup paperSize="9" orientation="portrait" r:id="rId1"/>
  <headerFooter>
    <oddHeader>&amp;RPetgrad d.o.o.
A.Starčevića 16a, Koprivnica</oddHeader>
    <oddFooter>&amp;C&amp;P/&amp;N</oddFooter>
  </headerFooter>
  <rowBreaks count="1" manualBreakCount="1">
    <brk id="2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
  <sheetViews>
    <sheetView view="pageLayout" topLeftCell="A7" zoomScaleNormal="100" workbookViewId="0">
      <selection activeCell="F7" sqref="F1:F1048576"/>
    </sheetView>
  </sheetViews>
  <sheetFormatPr defaultRowHeight="15"/>
  <cols>
    <col min="1" max="1" width="6.5703125" style="15" customWidth="1"/>
    <col min="2" max="2" width="39.5703125" style="17" customWidth="1"/>
    <col min="3" max="3" width="7.7109375" customWidth="1"/>
    <col min="4" max="4" width="9.28515625" style="13" customWidth="1"/>
    <col min="5" max="5" width="12" style="13" customWidth="1"/>
    <col min="6" max="6" width="17.5703125" style="291" customWidth="1"/>
  </cols>
  <sheetData>
    <row r="1" spans="1:6" s="25" customFormat="1" ht="24">
      <c r="A1" s="47" t="s">
        <v>25</v>
      </c>
      <c r="B1" s="24" t="s">
        <v>26</v>
      </c>
      <c r="C1" s="24" t="s">
        <v>27</v>
      </c>
      <c r="D1" s="24" t="s">
        <v>28</v>
      </c>
      <c r="E1" s="47" t="s">
        <v>29</v>
      </c>
      <c r="F1" s="321" t="s">
        <v>31</v>
      </c>
    </row>
    <row r="3" spans="1:6">
      <c r="A3" s="41" t="s">
        <v>63</v>
      </c>
      <c r="B3" s="38" t="s">
        <v>75</v>
      </c>
    </row>
    <row r="5" spans="1:6" ht="180">
      <c r="A5" s="33" t="s">
        <v>65</v>
      </c>
      <c r="B5" s="32" t="s">
        <v>76</v>
      </c>
      <c r="C5" s="1" t="s">
        <v>49</v>
      </c>
      <c r="D5" s="31">
        <v>40</v>
      </c>
      <c r="E5" s="31"/>
      <c r="F5" s="292">
        <f>E5*D5</f>
        <v>0</v>
      </c>
    </row>
    <row r="6" spans="1:6">
      <c r="A6" s="33"/>
      <c r="B6" s="32"/>
      <c r="C6" s="1"/>
      <c r="D6" s="31"/>
      <c r="E6" s="31"/>
      <c r="F6" s="292"/>
    </row>
    <row r="7" spans="1:6" ht="210">
      <c r="A7" s="33" t="s">
        <v>67</v>
      </c>
      <c r="B7" s="34" t="s">
        <v>154</v>
      </c>
      <c r="C7" s="1" t="s">
        <v>49</v>
      </c>
      <c r="D7" s="31">
        <v>40</v>
      </c>
      <c r="E7" s="31"/>
      <c r="F7" s="292">
        <f>E7*D7</f>
        <v>0</v>
      </c>
    </row>
    <row r="9" spans="1:6">
      <c r="A9" s="41" t="s">
        <v>63</v>
      </c>
      <c r="B9" s="38" t="s">
        <v>78</v>
      </c>
      <c r="C9" s="35"/>
      <c r="D9" s="39"/>
      <c r="E9" s="39"/>
      <c r="F9" s="294">
        <f>SUM(F5:F8)</f>
        <v>0</v>
      </c>
    </row>
  </sheetData>
  <pageMargins left="0.25" right="0.25" top="0.75" bottom="0.75" header="0.3" footer="0.3"/>
  <pageSetup paperSize="9" orientation="portrait" r:id="rId1"/>
  <headerFooter>
    <oddHeader>&amp;RPetgrad d.o.o.
A.Starčevića 16a, Koprivnica</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8"/>
  <sheetViews>
    <sheetView view="pageLayout" topLeftCell="A22" zoomScaleNormal="100" workbookViewId="0">
      <selection activeCell="F22" sqref="F1:F1048576"/>
    </sheetView>
  </sheetViews>
  <sheetFormatPr defaultRowHeight="15"/>
  <cols>
    <col min="1" max="1" width="6.5703125" style="15" customWidth="1"/>
    <col min="2" max="2" width="39.5703125" style="17" customWidth="1"/>
    <col min="3" max="3" width="7.7109375" customWidth="1"/>
    <col min="4" max="4" width="9.28515625" style="13" customWidth="1"/>
    <col min="5" max="5" width="12" style="13" customWidth="1"/>
    <col min="6" max="6" width="17.5703125" style="291" customWidth="1"/>
  </cols>
  <sheetData>
    <row r="1" spans="1:6" s="25" customFormat="1" ht="24">
      <c r="A1" s="24" t="s">
        <v>25</v>
      </c>
      <c r="B1" s="24" t="s">
        <v>26</v>
      </c>
      <c r="C1" s="24" t="s">
        <v>27</v>
      </c>
      <c r="D1" s="24" t="s">
        <v>28</v>
      </c>
      <c r="E1" s="47" t="s">
        <v>29</v>
      </c>
      <c r="F1" s="321" t="s">
        <v>31</v>
      </c>
    </row>
    <row r="3" spans="1:6">
      <c r="A3" s="41" t="s">
        <v>87</v>
      </c>
      <c r="B3" s="38" t="s">
        <v>81</v>
      </c>
    </row>
    <row r="5" spans="1:6" ht="75">
      <c r="A5" s="48" t="s">
        <v>89</v>
      </c>
      <c r="B5" s="32" t="s">
        <v>190</v>
      </c>
      <c r="C5" s="1"/>
      <c r="D5" s="31"/>
      <c r="E5" s="31"/>
      <c r="F5" s="292"/>
    </row>
    <row r="6" spans="1:6">
      <c r="A6" s="33"/>
      <c r="B6" s="32" t="s">
        <v>88</v>
      </c>
      <c r="C6" s="1" t="s">
        <v>47</v>
      </c>
      <c r="D6" s="31">
        <f>3.65*4*0.3+7.5*0.7*0.3+0.04</f>
        <v>5.9950000000000001</v>
      </c>
      <c r="E6" s="31"/>
      <c r="F6" s="292">
        <f t="shared" ref="F6:F7" si="0">E6*D6</f>
        <v>0</v>
      </c>
    </row>
    <row r="7" spans="1:6">
      <c r="A7" s="33"/>
      <c r="B7" s="32" t="s">
        <v>191</v>
      </c>
      <c r="C7" s="1" t="s">
        <v>49</v>
      </c>
      <c r="D7" s="31">
        <f>3.6*4+3.45*3+1.95*3+0.4</f>
        <v>31</v>
      </c>
      <c r="E7" s="31"/>
      <c r="F7" s="292">
        <f t="shared" si="0"/>
        <v>0</v>
      </c>
    </row>
    <row r="8" spans="1:6">
      <c r="A8" s="33"/>
      <c r="B8" s="32"/>
      <c r="C8" s="1"/>
      <c r="D8" s="31"/>
      <c r="E8" s="31"/>
      <c r="F8" s="292"/>
    </row>
    <row r="9" spans="1:6" ht="60">
      <c r="A9" s="33" t="s">
        <v>91</v>
      </c>
      <c r="B9" s="32" t="s">
        <v>90</v>
      </c>
      <c r="C9" s="1" t="s">
        <v>49</v>
      </c>
      <c r="D9" s="31">
        <f>D7*2+3.65*4+7.5*0.7+0.15</f>
        <v>82</v>
      </c>
      <c r="E9" s="31"/>
      <c r="F9" s="292">
        <f>E9*D9</f>
        <v>0</v>
      </c>
    </row>
    <row r="10" spans="1:6">
      <c r="A10" s="33"/>
      <c r="B10" s="32"/>
      <c r="C10" s="1"/>
      <c r="D10" s="31"/>
      <c r="E10" s="31"/>
      <c r="F10" s="292"/>
    </row>
    <row r="11" spans="1:6" ht="60">
      <c r="A11" s="33" t="s">
        <v>92</v>
      </c>
      <c r="B11" s="32" t="s">
        <v>193</v>
      </c>
      <c r="C11" s="1" t="s">
        <v>49</v>
      </c>
      <c r="D11" s="31">
        <f>3.65*9.2+0.42</f>
        <v>34</v>
      </c>
      <c r="E11" s="31"/>
      <c r="F11" s="292">
        <f>E11*D11</f>
        <v>0</v>
      </c>
    </row>
    <row r="12" spans="1:6">
      <c r="A12" s="33"/>
      <c r="B12" s="32"/>
      <c r="C12" s="1"/>
      <c r="D12" s="31"/>
      <c r="E12" s="31"/>
      <c r="F12" s="292"/>
    </row>
    <row r="13" spans="1:6" ht="60">
      <c r="A13" s="33" t="s">
        <v>93</v>
      </c>
      <c r="B13" s="32" t="s">
        <v>192</v>
      </c>
      <c r="C13" s="1" t="s">
        <v>49</v>
      </c>
      <c r="D13" s="31">
        <f>(3.66+7.5)*3-(3.2*2.6-3)+0.84</f>
        <v>29.000000000000004</v>
      </c>
      <c r="E13" s="31"/>
      <c r="F13" s="292">
        <f t="shared" ref="F13:F17" si="1">E13*D13</f>
        <v>0</v>
      </c>
    </row>
    <row r="14" spans="1:6">
      <c r="A14" s="33"/>
      <c r="B14" s="32"/>
      <c r="C14" s="1"/>
      <c r="D14" s="31"/>
      <c r="E14" s="31"/>
      <c r="F14" s="292"/>
    </row>
    <row r="15" spans="1:6" ht="45">
      <c r="A15" s="33" t="s">
        <v>94</v>
      </c>
      <c r="B15" s="32" t="s">
        <v>197</v>
      </c>
      <c r="C15" s="1" t="s">
        <v>77</v>
      </c>
      <c r="D15" s="31">
        <v>24</v>
      </c>
      <c r="E15" s="31"/>
      <c r="F15" s="292">
        <f t="shared" si="1"/>
        <v>0</v>
      </c>
    </row>
    <row r="16" spans="1:6">
      <c r="A16" s="33"/>
      <c r="B16" s="32"/>
      <c r="C16" s="1"/>
      <c r="D16" s="31"/>
      <c r="E16" s="31"/>
      <c r="F16" s="292"/>
    </row>
    <row r="17" spans="1:6" ht="45">
      <c r="A17" s="33" t="s">
        <v>156</v>
      </c>
      <c r="B17" s="32" t="s">
        <v>196</v>
      </c>
      <c r="C17" s="1" t="s">
        <v>49</v>
      </c>
      <c r="D17" s="31">
        <v>30</v>
      </c>
      <c r="E17" s="31"/>
      <c r="F17" s="292">
        <f t="shared" si="1"/>
        <v>0</v>
      </c>
    </row>
    <row r="18" spans="1:6">
      <c r="A18" s="33"/>
      <c r="B18" s="32"/>
      <c r="C18" s="1"/>
      <c r="D18" s="31"/>
      <c r="E18" s="31"/>
      <c r="F18" s="292"/>
    </row>
    <row r="19" spans="1:6" ht="186.75" customHeight="1">
      <c r="A19" s="33" t="s">
        <v>162</v>
      </c>
      <c r="B19" s="34" t="s">
        <v>119</v>
      </c>
      <c r="C19" s="1" t="s">
        <v>49</v>
      </c>
      <c r="D19" s="31">
        <f>14*4</f>
        <v>56</v>
      </c>
      <c r="E19" s="31"/>
      <c r="F19" s="292">
        <f>E19*D19</f>
        <v>0</v>
      </c>
    </row>
    <row r="20" spans="1:6">
      <c r="A20" s="33"/>
      <c r="B20" s="32"/>
      <c r="C20" s="1"/>
      <c r="D20" s="31"/>
      <c r="E20" s="31"/>
      <c r="F20" s="292"/>
    </row>
    <row r="21" spans="1:6" ht="105">
      <c r="A21" s="33" t="s">
        <v>198</v>
      </c>
      <c r="B21" s="32" t="s">
        <v>84</v>
      </c>
      <c r="C21" s="1" t="s">
        <v>48</v>
      </c>
      <c r="D21" s="31">
        <v>7</v>
      </c>
      <c r="E21" s="31"/>
      <c r="F21" s="292">
        <f>E21*D21</f>
        <v>0</v>
      </c>
    </row>
    <row r="23" spans="1:6" ht="105">
      <c r="A23" s="15" t="s">
        <v>162</v>
      </c>
      <c r="B23" s="32" t="s">
        <v>85</v>
      </c>
      <c r="C23" t="s">
        <v>48</v>
      </c>
      <c r="D23" s="13">
        <v>7</v>
      </c>
      <c r="F23" s="291">
        <f>E23*D23</f>
        <v>0</v>
      </c>
    </row>
    <row r="24" spans="1:6">
      <c r="B24" s="32"/>
    </row>
    <row r="25" spans="1:6" ht="75">
      <c r="A25" s="15" t="s">
        <v>199</v>
      </c>
      <c r="B25" s="32" t="s">
        <v>203</v>
      </c>
    </row>
    <row r="26" spans="1:6">
      <c r="B26" s="32" t="s">
        <v>157</v>
      </c>
      <c r="C26" t="s">
        <v>158</v>
      </c>
      <c r="D26" s="13">
        <v>16</v>
      </c>
      <c r="F26" s="291">
        <f>E26*D26</f>
        <v>0</v>
      </c>
    </row>
    <row r="27" spans="1:6">
      <c r="B27" s="32" t="s">
        <v>159</v>
      </c>
      <c r="C27" t="s">
        <v>160</v>
      </c>
      <c r="D27" s="13">
        <v>1</v>
      </c>
      <c r="F27" s="291">
        <f>E27*D27</f>
        <v>0</v>
      </c>
    </row>
    <row r="28" spans="1:6">
      <c r="A28" s="41" t="s">
        <v>87</v>
      </c>
      <c r="B28" s="38" t="s">
        <v>86</v>
      </c>
      <c r="C28" s="35"/>
      <c r="D28" s="39"/>
      <c r="E28" s="39"/>
      <c r="F28" s="294">
        <f>SUM(F6:F27)</f>
        <v>0</v>
      </c>
    </row>
  </sheetData>
  <pageMargins left="0.25" right="0.25" top="0.75" bottom="0.75" header="0.3" footer="0.3"/>
  <pageSetup paperSize="9" orientation="portrait" r:id="rId1"/>
  <headerFooter>
    <oddHeader>&amp;RPetgrad d.o.o.
A.Starčevića 16a, Koprivnica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22</vt:i4>
      </vt:variant>
      <vt:variant>
        <vt:lpstr>Imenovani rasponi</vt:lpstr>
      </vt:variant>
      <vt:variant>
        <vt:i4>7</vt:i4>
      </vt:variant>
    </vt:vector>
  </HeadingPairs>
  <TitlesOfParts>
    <vt:vector size="29" baseType="lpstr">
      <vt:lpstr>PRVA</vt:lpstr>
      <vt:lpstr>Sadržaj</vt:lpstr>
      <vt:lpstr>opći dio</vt:lpstr>
      <vt:lpstr>OPĆI UVJETI</vt:lpstr>
      <vt:lpstr>pripremni 1</vt:lpstr>
      <vt:lpstr>zemljani 2</vt:lpstr>
      <vt:lpstr>betonski 3</vt:lpstr>
      <vt:lpstr>izolacije 4</vt:lpstr>
      <vt:lpstr>zidarski 5</vt:lpstr>
      <vt:lpstr>BRAVARSKI 6</vt:lpstr>
      <vt:lpstr>stolarski 7</vt:lpstr>
      <vt:lpstr>keramika 8</vt:lpstr>
      <vt:lpstr>ličilaki 9.</vt:lpstr>
      <vt:lpstr>gips 10</vt:lpstr>
      <vt:lpstr>parket 11</vt:lpstr>
      <vt:lpstr>krovopokrivački 12</vt:lpstr>
      <vt:lpstr>limarski 13</vt:lpstr>
      <vt:lpstr>fasaderski 14</vt:lpstr>
      <vt:lpstr>Okoliš 15</vt:lpstr>
      <vt:lpstr>troškovnik elektro</vt:lpstr>
      <vt:lpstr>Specifikacija stroj. inst.</vt:lpstr>
      <vt:lpstr>rekapitulacija</vt:lpstr>
      <vt:lpstr>'Specifikacija stroj. inst.'!Ispis_naslova</vt:lpstr>
      <vt:lpstr>'OPĆI UVJETI'!OLE_LINK2</vt:lpstr>
      <vt:lpstr>'OPĆI UVJETI'!OLE_LINK3</vt:lpstr>
      <vt:lpstr>'OPĆI UVJETI'!OLE_LINK4</vt:lpstr>
      <vt:lpstr>'fasaderski 14'!Podrucje_ispisa</vt:lpstr>
      <vt:lpstr>'Specifikacija stroj. inst.'!Podrucje_ispisa</vt:lpstr>
      <vt:lpstr>'troškovnik elektro'!Podrucje_ispisa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Korisnik</dc:creator>
  <cp:lastModifiedBy>Karmen</cp:lastModifiedBy>
  <cp:lastPrinted>2020-11-09T14:04:55Z</cp:lastPrinted>
  <dcterms:created xsi:type="dcterms:W3CDTF">2014-02-06T11:39:50Z</dcterms:created>
  <dcterms:modified xsi:type="dcterms:W3CDTF">2021-04-19T10:48:34Z</dcterms:modified>
</cp:coreProperties>
</file>